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75" windowWidth="11205" windowHeight="13590" tabRatio="601" activeTab="0"/>
  </bookViews>
  <sheets>
    <sheet name="2012" sheetId="1" r:id="rId1"/>
  </sheets>
  <definedNames>
    <definedName name="_xlnm._FilterDatabase" localSheetId="0" hidden="1">'2012'!$A$1:$D$674</definedName>
    <definedName name="_xlnm.Print_Area" localSheetId="0">'2012'!$A$1:$M$686</definedName>
    <definedName name="_xlnm.Print_Titles" localSheetId="0">'2012'!$1:$1</definedName>
  </definedNames>
  <calcPr fullCalcOnLoad="1"/>
</workbook>
</file>

<file path=xl/sharedStrings.xml><?xml version="1.0" encoding="utf-8"?>
<sst xmlns="http://schemas.openxmlformats.org/spreadsheetml/2006/main" count="2082" uniqueCount="416">
  <si>
    <t>NAZIV AKTIVNOSTI ILI PROJEKTA</t>
  </si>
  <si>
    <t>A570442</t>
  </si>
  <si>
    <t>K570297</t>
  </si>
  <si>
    <t>A570465</t>
  </si>
  <si>
    <t>Ostala nematerijalna imovina</t>
  </si>
  <si>
    <t>Osiguranje sigurnosno prometnih standarda u zračnim lukama RH</t>
  </si>
  <si>
    <t>Strategija zračnog prometa</t>
  </si>
  <si>
    <t>Opremanje lučkih kapetanija plovilima, uređajima i ostalom opremom</t>
  </si>
  <si>
    <t>Održavanje željezničke infrastrukture i regulacija prometa</t>
  </si>
  <si>
    <t>Gradnja i  održavanje lučkih građevina u lukama unutarnjih voda od državnog značaja</t>
  </si>
  <si>
    <t xml:space="preserve">A570332 </t>
  </si>
  <si>
    <t>A570333</t>
  </si>
  <si>
    <t>K103278</t>
  </si>
  <si>
    <t>A570249</t>
  </si>
  <si>
    <t>Gorske službe spašavanja</t>
  </si>
  <si>
    <t>Provedba ugovora o koncesiji za izgradnju autoceste Zagreb-Macelj</t>
  </si>
  <si>
    <t>Potpora Lučkoj upravi Dubrovnik za realizaciju zajma EBRD-Projekt izgradnje lučke infrastrukture-domaća komponenta</t>
  </si>
  <si>
    <t>VHS sustav-Uspostava organizacije višenamjenske helikopterske službe u RH</t>
  </si>
  <si>
    <t>Povezivanje i suradnja s međunarodnim organizacijama u zrakoplovstvu</t>
  </si>
  <si>
    <t>A570000</t>
  </si>
  <si>
    <t>A570017</t>
  </si>
  <si>
    <t>A570001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</si>
  <si>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</si>
  <si>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</si>
  <si>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</si>
  <si>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</si>
  <si>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</si>
  <si>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</si>
  <si>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</si>
  <si>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</si>
  <si>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</si>
  <si>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</si>
  <si>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</si>
  <si>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</si>
  <si>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0485</t>
  </si>
  <si>
    <t>A570312</t>
  </si>
  <si>
    <t>Obnova i održavanje poslovnog prostora lučkih kapetanija i ispostava</t>
  </si>
  <si>
    <t>Dodjela koncesija na pomorskom dobru</t>
  </si>
  <si>
    <t>Izrada planskih dokumenata za razvitak riječnog prometa</t>
  </si>
  <si>
    <t>Rad Savske i Dunavske komisije, te sudjelovanje u radu međunarodnih institucija s područja unutarnje plovidbe</t>
  </si>
  <si>
    <t>A570350</t>
  </si>
  <si>
    <t>K570411</t>
  </si>
  <si>
    <t>Obnova voznog parka</t>
  </si>
  <si>
    <t>Intelektualne i osobne usluge</t>
  </si>
  <si>
    <t>Članarine</t>
  </si>
  <si>
    <t>Kapitalne donacije neprofitnim organizacijama</t>
  </si>
  <si>
    <t>K570319</t>
  </si>
  <si>
    <t>K570321</t>
  </si>
  <si>
    <t>Ostale usluge</t>
  </si>
  <si>
    <t>Zakupnine i najamnine</t>
  </si>
  <si>
    <t>Stipendiranje redovnih učenika i studenata srednjih pomorskih škola i pomorskih fakulteta, te vježbeničkog staža pomoraca</t>
  </si>
  <si>
    <t>Unapređenje strukturnih reformi željeznice u predpristupnom procesu</t>
  </si>
  <si>
    <t>Studijske podloge i planovi razvitka željezničkog prometnog sektora</t>
  </si>
  <si>
    <t>SEETO-financiranje tajništva SEETO-a</t>
  </si>
  <si>
    <t>Naknada u cijeni goriva za HC d.o.o.</t>
  </si>
  <si>
    <t>Naknada u cijeni goriva za HAC d.o.o.</t>
  </si>
  <si>
    <t>KTO</t>
  </si>
  <si>
    <t>A570482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</si>
  <si>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</si>
  <si>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</si>
  <si>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</si>
  <si>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</si>
  <si>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</si>
  <si>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</si>
  <si>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</si>
  <si>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</si>
  <si>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Upravljanje infrastrukturnim projektima</t>
  </si>
  <si>
    <t>Izgradnja trajektne luke Gaženica</t>
  </si>
  <si>
    <t>Poticanje željezničkog putničkog prijevoza</t>
  </si>
  <si>
    <t>Poticanje željezničkog kombiniranog prijevoza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</si>
  <si>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</si>
  <si>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</si>
  <si>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</si>
  <si>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</si>
  <si>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</si>
  <si>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</si>
  <si>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</si>
  <si>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</si>
  <si>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K587028</t>
  </si>
  <si>
    <t>K587027</t>
  </si>
  <si>
    <t>A570334</t>
  </si>
  <si>
    <t>K761009</t>
  </si>
  <si>
    <t>K587039</t>
  </si>
  <si>
    <t>4541</t>
  </si>
  <si>
    <t>K810001</t>
  </si>
  <si>
    <t>Poticanje redovitih pomorskih putničkih i brzobrodskih linija</t>
  </si>
  <si>
    <t>A587023</t>
  </si>
  <si>
    <t>Glava 45 Agencija za obalni linijski promet</t>
  </si>
  <si>
    <t>Obveze po sudskim sporovima</t>
  </si>
  <si>
    <t>A821001</t>
  </si>
  <si>
    <t>A250997</t>
  </si>
  <si>
    <t>4126</t>
  </si>
  <si>
    <t>NAZIV PROGRAMA</t>
  </si>
  <si>
    <t>Potpora Lučkoj upravi Rijeka za vraćanje obveza po zajmu EDCF - Projekt "Samsung"</t>
  </si>
  <si>
    <t>Poticanje gradnje brodova za hrvatske brodare te izgradnja i rekonstrukcija plovnih objekata u hrvatskim brodogradilištima</t>
  </si>
  <si>
    <t>Administracija i upravljanje</t>
  </si>
  <si>
    <t>Glava 50 Agencija za vodne putove</t>
  </si>
  <si>
    <t>Glava 05 Ministarstvo mora, prometa i infrastrukture</t>
  </si>
  <si>
    <t>INFRASTRUKTURA</t>
  </si>
  <si>
    <t>A570445</t>
  </si>
  <si>
    <t>A570448</t>
  </si>
  <si>
    <t>065 MINISTARSTVO MORA, PROMETA I INFRASTRUKTURE</t>
  </si>
  <si>
    <t>VTS SUSTAV- uspostava  nadzora plovidbe i sustava radioveza za praćenje pomorskog prometa</t>
  </si>
  <si>
    <t>K819013</t>
  </si>
  <si>
    <t>Gradnja i tehničko održavanje plovnih putova unutarnjih voda</t>
  </si>
  <si>
    <t>Razvoj elektroničkih komunikacija, informacijskog društva i poštanskih usluga</t>
  </si>
  <si>
    <t>Izgradnja višenamjenskog kanala Dunav-Sava</t>
  </si>
  <si>
    <t>Naknada cestarina za NATO i EUFOR vozila</t>
  </si>
  <si>
    <t>Izrada operativnog programa (OP) za promet</t>
  </si>
  <si>
    <t>Tehničko održavanje i upravljanje školskim brodom</t>
  </si>
  <si>
    <t>K810006</t>
  </si>
  <si>
    <t>A570340</t>
  </si>
  <si>
    <t>A820026</t>
  </si>
  <si>
    <t>K570358</t>
  </si>
  <si>
    <t>K821027</t>
  </si>
  <si>
    <t>K761028</t>
  </si>
  <si>
    <t>K819028</t>
  </si>
  <si>
    <t>T821028</t>
  </si>
  <si>
    <t>K761029</t>
  </si>
  <si>
    <t>K821029</t>
  </si>
  <si>
    <t>A820029</t>
  </si>
  <si>
    <t>K570441</t>
  </si>
  <si>
    <t>A819031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</si>
  <si>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</si>
  <si>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</si>
  <si>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</si>
  <si>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</si>
  <si>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</si>
  <si>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</si>
  <si>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</si>
  <si>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</si>
  <si>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</si>
  <si>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</si>
  <si>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</si>
  <si>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</si>
  <si>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</si>
  <si>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</si>
  <si>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</si>
  <si>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</si>
  <si>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</si>
  <si>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</si>
  <si>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</si>
  <si>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Naknade građanima i kućanstv.u novcu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</si>
  <si>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</si>
  <si>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</si>
  <si>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</si>
  <si>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</si>
  <si>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</si>
  <si>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</si>
  <si>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</si>
  <si>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</si>
  <si>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</si>
  <si>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</si>
  <si>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</si>
  <si>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</si>
  <si>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</si>
  <si>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</si>
  <si>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</si>
  <si>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</si>
  <si>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</si>
  <si>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</si>
  <si>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</si>
  <si>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</si>
  <si>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</si>
  <si>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</si>
  <si>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</si>
  <si>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Sitni inventar i auto gume</t>
  </si>
  <si>
    <t>Naknade za rad predstavničkih i izvršnih tijela, povjerenstava i slično</t>
  </si>
  <si>
    <t>Bankarske usluge i usluge platnog prometa</t>
  </si>
  <si>
    <t>Ostali građevinski objekti</t>
  </si>
  <si>
    <t>Dodatna ulaganja za ostalu nefinacijsku imovinu</t>
  </si>
  <si>
    <t>K810007</t>
  </si>
  <si>
    <t>3237</t>
  </si>
  <si>
    <t>3211</t>
  </si>
  <si>
    <t>4221</t>
  </si>
  <si>
    <t>K810008</t>
  </si>
  <si>
    <t>A570288</t>
  </si>
  <si>
    <t>A819003</t>
  </si>
  <si>
    <t>A570293</t>
  </si>
  <si>
    <t>A570294</t>
  </si>
  <si>
    <t>A570464</t>
  </si>
  <si>
    <t>A587041</t>
  </si>
  <si>
    <t>A/K/T</t>
  </si>
  <si>
    <t>A570219</t>
  </si>
  <si>
    <t>A570447</t>
  </si>
  <si>
    <t>K570257</t>
  </si>
  <si>
    <t>A821014</t>
  </si>
  <si>
    <t>A570193</t>
  </si>
  <si>
    <t>K271210</t>
  </si>
  <si>
    <t>A587050</t>
  </si>
  <si>
    <t>K570490</t>
  </si>
  <si>
    <t>T761012</t>
  </si>
  <si>
    <t>T570365</t>
  </si>
  <si>
    <t>A761011</t>
  </si>
  <si>
    <t>A761010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</si>
  <si>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</si>
  <si>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</si>
  <si>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</si>
  <si>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</si>
  <si>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</si>
  <si>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</si>
  <si>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</si>
  <si>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</si>
  <si>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</si>
  <si>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4222</t>
  </si>
  <si>
    <t>AGENCIJA ZA REGULACIJU TRŽIŠTA ŽELJEZNIČKIH USLUGA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</si>
  <si>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</si>
  <si>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</si>
  <si>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</si>
  <si>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</si>
  <si>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ISPA 2005-Rehabilitacija željezničke pruge Vinkovci-Tovarnik-državna granica</t>
  </si>
  <si>
    <t>Razvoj žičara u Hrvatskoj</t>
  </si>
  <si>
    <t>3113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</si>
  <si>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</si>
  <si>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</si>
  <si>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</si>
  <si>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</si>
  <si>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</si>
  <si>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</si>
  <si>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</si>
  <si>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</si>
  <si>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</si>
  <si>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</si>
  <si>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</si>
  <si>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</si>
  <si>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</si>
  <si>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</si>
  <si>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</si>
  <si>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</si>
  <si>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</si>
  <si>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</si>
  <si>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naknade za rad predstavničkih i izvršnih tijela, povjerenstava i sl.</t>
  </si>
  <si>
    <t>pohranjene knjige, umjetnička djela i slične vrijednosti</t>
  </si>
  <si>
    <t>A570014</t>
  </si>
  <si>
    <t>Sigurnost prometa na cestama</t>
  </si>
  <si>
    <t>0530</t>
  </si>
  <si>
    <t>Poticanje razvoja širokopojasnog pristupa internetu</t>
  </si>
  <si>
    <t>Doprinosi za mirovinsko osiguranje</t>
  </si>
  <si>
    <t>licence</t>
  </si>
  <si>
    <t>A576182</t>
  </si>
  <si>
    <t>Istraživanje i razvoj novih tehnologija i sustava</t>
  </si>
  <si>
    <t>A570487</t>
  </si>
  <si>
    <t>Pomoć jedinicama lokalne i regionalne samouprave za razvoj riječnog prometa i županijskih luka i pristaništa</t>
  </si>
  <si>
    <t>T819036</t>
  </si>
  <si>
    <t>A820032</t>
  </si>
  <si>
    <t>K819034</t>
  </si>
  <si>
    <t>K820034</t>
  </si>
  <si>
    <t>K821034</t>
  </si>
  <si>
    <t>K761035</t>
  </si>
  <si>
    <t>K820035</t>
  </si>
  <si>
    <t>K821035</t>
  </si>
  <si>
    <t>K761033</t>
  </si>
  <si>
    <t>K820033</t>
  </si>
  <si>
    <t>K838001</t>
  </si>
  <si>
    <t>A838002</t>
  </si>
  <si>
    <t>A840001</t>
  </si>
  <si>
    <t>A839001</t>
  </si>
  <si>
    <t>T821036</t>
  </si>
  <si>
    <t>A810009</t>
  </si>
  <si>
    <t>K810013</t>
  </si>
  <si>
    <t>3861</t>
  </si>
  <si>
    <t>A810012</t>
  </si>
  <si>
    <t>Stipendiranje redovnih studenata Fakulteta prometnih znanosti i učenika srednje škole</t>
  </si>
  <si>
    <t>A810015</t>
  </si>
  <si>
    <t>Potpora brodarima unutarnje plovidbe u nacionalnom prijevozu</t>
  </si>
  <si>
    <t>3433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</si>
  <si>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</si>
  <si>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</si>
  <si>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</si>
  <si>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</si>
  <si>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</si>
  <si>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</si>
  <si>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</si>
  <si>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</si>
  <si>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</si>
  <si>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</si>
  <si>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</si>
  <si>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Informatizacija</t>
  </si>
  <si>
    <t>Vođenje jedinstvenog registra prijevoznika u domaćem cestovnom prijevozu</t>
  </si>
  <si>
    <t>Potpora Lučkoj upravi Šibenik za realizaciju Zajma EBRD-Projekt modernizacije lučke infrastrukture luke Šibenik-domaća komponenta</t>
  </si>
  <si>
    <t>Kapitalne pomoći unutar općeg proračuna</t>
  </si>
  <si>
    <t>IPA I 2009-Podrška HAKOM-u u području računovodstvenog razdvajanja poštanskih usluga-Twinning light</t>
  </si>
  <si>
    <t>Službena i radna odjeća</t>
  </si>
  <si>
    <t>3224</t>
  </si>
  <si>
    <t>3227</t>
  </si>
  <si>
    <t>Nacionalna povjerenstva iz područja zračnog prometa</t>
  </si>
  <si>
    <t>3103 RAZVOJ I SIGURNOST CESTOVNOG PROMETA I INFRASTRUKTURE - 31 PROMET, PROMETNA INFRASTRUKTURA I KOMUNIKACIJE</t>
  </si>
  <si>
    <t>3104 RAZVOJ I SIGURNOST POMORSKOG PROMETA I LUČKE INFRASTRUKTURE - 31 PROMET, PROMETNA INFRASTRUKTURA I KOMUNIKACIJE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</si>
  <si>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</si>
  <si>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</si>
  <si>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</si>
  <si>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</si>
  <si>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</si>
  <si>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3403 ZAŠTITA OKOLIŠA U TRANSPORTU - 34 ZAŠTITA I OČUVANJE PRIRODE I OKOLIŠA</t>
  </si>
  <si>
    <t>IPA IIIa 2007-Priprema projektne dokumentacije za projekt Rekonstrukcija pruge Hrvatski Leskovac-Karlovac</t>
  </si>
  <si>
    <t>IPA IIIa 2007-Priprema projektne dokumentacije za projekt Izgradnje drugog željezničkog kolosijeka Goljak-Skradnik</t>
  </si>
  <si>
    <t>IPA II 2010-Digitalna televizija u Jugoistočnoj Europi-HAKOM</t>
  </si>
  <si>
    <t>Promocija intermodalnosti i razvoj Autocesta mora (MoS)</t>
  </si>
  <si>
    <t>Potpora Lučkoj upravi Rijeka za realizaciju zajma Svjetske banke (IBRD) -Projekt obnove riječkog prometnog pravca</t>
  </si>
  <si>
    <t>Utvrđivanje i provedba granica pomorskog dobra s izvlaštenjem</t>
  </si>
  <si>
    <t>Upravljanje i nadzor balastnih voda i taloga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</si>
  <si>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</si>
  <si>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</si>
  <si>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</si>
  <si>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</si>
  <si>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</si>
  <si>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</si>
  <si>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</si>
  <si>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</si>
  <si>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regulaciju tržišta željezničkih usluga</t>
  </si>
  <si>
    <t>Administracija i upravljanje Agencije za vodne putove</t>
  </si>
  <si>
    <t>Administracija i upravljanje Agencije za obalni linijski promet</t>
  </si>
  <si>
    <t>Otkup zemljišta na lučkom području unutarnjih voda</t>
  </si>
  <si>
    <t>Priprema projekata za financiranje kroz program IPA I i III</t>
  </si>
  <si>
    <t>K840002</t>
  </si>
  <si>
    <t>K840003</t>
  </si>
  <si>
    <t>K838003</t>
  </si>
  <si>
    <t>K663002</t>
  </si>
  <si>
    <t>T810021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</si>
  <si>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</si>
  <si>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</si>
  <si>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</si>
  <si>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</si>
  <si>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</si>
  <si>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</si>
  <si>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</si>
  <si>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</si>
  <si>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K810017</t>
  </si>
  <si>
    <t>IPA IIIa 2010-Strategija prometnog razvitka</t>
  </si>
  <si>
    <t>A570332</t>
  </si>
  <si>
    <t>Doprinosi za obvezno zdravstveno osiguranje</t>
  </si>
  <si>
    <t>IPA I 2009-Jačanje tehničke sposobnosti Agencije za istraživanje nesreća i ozbiljnih nezgoda zrakoplova</t>
  </si>
  <si>
    <t>IPA II 2007-Mreža povezivanja ustanova za praćenje i upravljanje vodnog puta na rijeci Dunav-Newada</t>
  </si>
  <si>
    <t>Kapitalne pomoći kreditnim i ostalim financijskim institucijama te trgovačkim društvima u javnom sektoru</t>
  </si>
  <si>
    <t>IPA IIIa 2007-Rekonstukcija Luke Vukovar-Nova luka istok</t>
  </si>
  <si>
    <t>IPA IIIa 2010-Izrada master plana Nova luka Sisak</t>
  </si>
  <si>
    <t>IPA IIIa 2010- Terminal za opasne terete Slavonski Brod</t>
  </si>
  <si>
    <t>IPA IIIa 2010- Rekonstrukcija južne obale Osijek</t>
  </si>
  <si>
    <t>IPA IIIa 2007I-Rehabilitacija dionice pruge Okučani-Novska</t>
  </si>
  <si>
    <t>IPA IIIa 2007-Rehabilitacija dionice pruge Novska-Dugo Selo</t>
  </si>
  <si>
    <t>IPA IIIa 2007-Sustav signalnosigurnosnih uređaja na zagrebačkom Glavnom kolodvoru</t>
  </si>
  <si>
    <t>IPA IIIa 2007-Rehabilitacija i unapređenje plovnih putova rijeke Save</t>
  </si>
  <si>
    <t>IPA IIIa 2007-Potpora operativnoj strukturi za promet u samostalnoj identifikaciji, ocjenjivanju i pripremi projekata</t>
  </si>
  <si>
    <t>IPA IIIa 2007-Tehnička pomoć operativnoj strukturi za promet za upravljanje operativnim programom i provedbu projekata</t>
  </si>
  <si>
    <t>IPA I 2007-Jačanje kapaciteta HAKOM-a</t>
  </si>
  <si>
    <t>Održavanje razine stručnosti prema standardima međunarodnih organizacija u zračnom prometu</t>
  </si>
  <si>
    <t>Razvoj infrastrukture zračnog prometa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</si>
  <si>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</si>
  <si>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</si>
  <si>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</si>
  <si>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</si>
  <si>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</si>
  <si>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</si>
  <si>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Tekuće pomoći međunarodnim organizacijama te institucijama i tijelima EU</t>
  </si>
  <si>
    <t>Sitni inventar i auto-gume</t>
  </si>
  <si>
    <t>K810024</t>
  </si>
  <si>
    <t>Izgradnja plovila i plovnih objekata u riječnoj plovidbi</t>
  </si>
  <si>
    <t>IPA II 2010 - Suradnja na prometnim osima u jugoistočnoj Europi - SEETAC (South East Europe Transport Axis Cooperation)</t>
  </si>
  <si>
    <t>99996 RKP 44934</t>
  </si>
  <si>
    <t>99995 RKP 45228</t>
  </si>
  <si>
    <t>99994 RKP 45084</t>
  </si>
  <si>
    <t>A810034</t>
  </si>
  <si>
    <t>Potpora Lučkoj upravi Ploče za otplatu Zajma Svjetske banke (IBRD) -Projekt integracije trgovine i transporta</t>
  </si>
  <si>
    <t>Kapitalne pomoći poljoprivrednicima i obrtnicima</t>
  </si>
  <si>
    <t>Naknade šteta pravnim i fizičkim osobama</t>
  </si>
  <si>
    <t>T810031</t>
  </si>
  <si>
    <t>IPA 2008 TAIB FPPRAC 2008 Strategija pomorskog razvitka</t>
  </si>
  <si>
    <t>T810033</t>
  </si>
  <si>
    <t>IPA ADRIATIC - Projekt razvoja autocesta mora na Jadranu (Adriatic MoS)</t>
  </si>
  <si>
    <t>Ostala prava</t>
  </si>
  <si>
    <t>A810036</t>
  </si>
  <si>
    <t>Sigurnost plovidbe unutarnjim vodama</t>
  </si>
  <si>
    <t xml:space="preserve">   K570441             </t>
  </si>
  <si>
    <t>Opremanje lučkih kapetanija unutarnjih voda plovilima, prijevoznim sredstvima, uređajima i ostalom opremom</t>
  </si>
  <si>
    <t xml:space="preserve">  K587028              </t>
  </si>
  <si>
    <t>Uspostava i održavanje informacijskog sustava sigurnosti plovidbe unutarnjim vodama</t>
  </si>
  <si>
    <t xml:space="preserve"> A570442</t>
  </si>
  <si>
    <t>Traganje i spašavanje na unutarnjim vodama</t>
  </si>
  <si>
    <t xml:space="preserve">  K570358</t>
  </si>
  <si>
    <t>Obnova i održavanje poslovnog prostora lučkih kapetanija i ispostava unutarnjih voda</t>
  </si>
  <si>
    <t>A810037</t>
  </si>
  <si>
    <t>IPA 2010 TAIB  - Razvoj standardiziranog prikupljanja podataka u prometu u Republici Hrvatskoj</t>
  </si>
  <si>
    <t>IPA IIIa 2007-Potpora HŽ Infrastrukturi u ocjeni natječajne dokumentacije za radove 1.1.5.</t>
  </si>
  <si>
    <t>K810038</t>
  </si>
  <si>
    <t>IPA IIIa 2007- Izrada projektno tehničke dokumentacije za projekt: Izgradnja drugog kolosijeka i rekonstrukcija dionice pruge Križevci-Koprivnica-državna granica</t>
  </si>
  <si>
    <t>K810029</t>
  </si>
  <si>
    <t>IPA IIIa 2007-Izgradnja drugog kolosijeka i rekonstrukcija dionice pruge Dugo Selo -Križevci</t>
  </si>
  <si>
    <t>Provedba ugovora o koncesiji - Autocesta Rijeka-Zagreb</t>
  </si>
  <si>
    <t>K810023</t>
  </si>
  <si>
    <t>Tekuće pomoći ostalim izvanproračunskim korisnicima državnog proračuna</t>
  </si>
  <si>
    <t>Kapitalne pomoći ostalim izvanproračunskim korisnicima državnog proračuna</t>
  </si>
  <si>
    <t>K810039</t>
  </si>
  <si>
    <t>IPA II 2007-Mreža povezivanja ustanova za praćenje i upravljanje vodnog puta na rijeci Dunav-Newada duo</t>
  </si>
  <si>
    <t>Potpora Lučkoj upravi Ploče za realizaciju Projekta integracije trgovine i transporta</t>
  </si>
  <si>
    <t>Sanacija i rekonstrukcija objekata podgradnje u lukama otvorenim za javni promet od županijskog i lokalnog značaja te modernizacija, obnova i izgradnja ribarske infrastrukture</t>
  </si>
  <si>
    <t>Planovi intervencija, traganje i spašavanje na moru</t>
  </si>
  <si>
    <t>IPA IIIa 2007- Izrada projektne dokumentacije za izgradnju poslovne zgrade Agencije za sigurnost željezničkog prometa</t>
  </si>
  <si>
    <t>Provedba ugovora o koncesiji -  Bina-Istra</t>
  </si>
  <si>
    <t>Glavno tajništvo - odgovorna osoba: glavni tajnik Dražen Ivanušec</t>
  </si>
  <si>
    <t>Uprava pomorske i unutarnje plovidbe, brodarstva, luka i pomorskog dobra - odgovorna osoba: pomoćnik ministra Nikola Mendrila</t>
  </si>
  <si>
    <t>PROMET</t>
  </si>
  <si>
    <t>Uprava za prometnu infrastrukturu - odgovorna osoba: pomoćnik ministra Oliver Kumrić</t>
  </si>
  <si>
    <t>POMORSTVO</t>
  </si>
  <si>
    <t>Uprava za sigurnost plovidbe - odgovorna osoba: pomoćnik ministra Perica Šolić</t>
  </si>
  <si>
    <t>Uprava zračnog prometa, elektroničkih komunikacija i pošte - odgovorna osoba: pomoćnik ministra Dan Simonić</t>
  </si>
  <si>
    <t>Uprava cestovnog i željezničkog prometa - odgovorna osoba: pomoćnik ministra Jasmin Krizmanić</t>
  </si>
  <si>
    <t>Plan nakon preraspodjele u srpnju 2012.</t>
  </si>
  <si>
    <t>Uprava prometne inspekcije - odgovorna osoba: pomoćnik ministra Veselin Biševac</t>
  </si>
  <si>
    <t>Prijedlog novog plana za 2012.</t>
  </si>
  <si>
    <t>SMANJENJE</t>
  </si>
  <si>
    <t>POVEĆANJE</t>
  </si>
  <si>
    <t>Rezervirana sredstva (ugovori, rezervacije, narudžbenice)</t>
  </si>
  <si>
    <t>Utrošena sredstva (zahtjevi i plaćanja)</t>
  </si>
  <si>
    <t>Ukupno angažirana sredstva
(rezervirana i utrošena sredstva)</t>
  </si>
  <si>
    <t>MINISTAR</t>
  </si>
  <si>
    <t>dr.sc. Siniša Hajdaš Dončić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</si>
</sst>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000000"/>
    <numFmt numFmtId="174" formatCode="0.00000000"/>
    <numFmt numFmtId="175" formatCode="0.000000000"/>
    <numFmt numFmtId="176" formatCode="0.0000000000"/>
    <numFmt numFmtId="177" formatCode="&quot;Da&quot;;&quot;Da&quot;;&quot;Ne&quot;"/>
    <numFmt numFmtId="178" formatCode="&quot;Istina&quot;;&quot;Istina&quot;;&quot;Laž&quot;"/>
    <numFmt numFmtId="179" formatCode="&quot;Uključeno&quot;;&quot;Uključeno&quot;;&quot;Isključeno&quot;"/>
    <numFmt numFmtId="180" formatCode="0.0"/>
    <numFmt numFmtId="181" formatCode="#,##0_ ;[Red]\-#,##0\ "/>
  </numFmts>
  <fonts count="3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1" fontId="6" fillId="22" borderId="10" xfId="0" applyNumberFormat="1" applyFont="1" applyFill="1" applyBorder="1" applyAlignment="1">
      <alignment horizontal="center" vertical="center"/>
    </xf>
    <xf numFmtId="1" fontId="6" fillId="22" borderId="10" xfId="0" applyNumberFormat="1" applyFont="1" applyFill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3" fontId="6" fillId="22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3" fontId="11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3" fontId="7" fillId="24" borderId="10" xfId="0" applyNumberFormat="1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 vertical="center"/>
    </xf>
    <xf numFmtId="3" fontId="4" fillId="20" borderId="10" xfId="0" applyNumberFormat="1" applyFont="1" applyFill="1" applyBorder="1" applyAlignment="1">
      <alignment horizontal="right" vertical="center"/>
    </xf>
    <xf numFmtId="3" fontId="10" fillId="25" borderId="10" xfId="0" applyNumberFormat="1" applyFont="1" applyFill="1" applyBorder="1" applyAlignment="1">
      <alignment horizontal="right" vertical="center" wrapText="1"/>
    </xf>
    <xf numFmtId="3" fontId="10" fillId="26" borderId="10" xfId="0" applyNumberFormat="1" applyFont="1" applyFill="1" applyBorder="1" applyAlignment="1">
      <alignment horizontal="right" vertical="center"/>
    </xf>
    <xf numFmtId="3" fontId="6" fillId="2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10" fillId="25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3" fontId="13" fillId="22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 wrapText="1"/>
    </xf>
    <xf numFmtId="3" fontId="10" fillId="25" borderId="10" xfId="0" applyNumberFormat="1" applyFont="1" applyFill="1" applyBorder="1" applyAlignment="1">
      <alignment horizontal="center" vertical="center" wrapText="1"/>
    </xf>
    <xf numFmtId="3" fontId="10" fillId="26" borderId="10" xfId="0" applyNumberFormat="1" applyFont="1" applyFill="1" applyBorder="1" applyAlignment="1">
      <alignment horizontal="center" vertical="center"/>
    </xf>
    <xf numFmtId="3" fontId="4" fillId="2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right" vertical="center"/>
    </xf>
    <xf numFmtId="3" fontId="4" fillId="20" borderId="14" xfId="0" applyNumberFormat="1" applyFont="1" applyFill="1" applyBorder="1" applyAlignment="1">
      <alignment horizontal="center" vertical="center" wrapText="1"/>
    </xf>
    <xf numFmtId="3" fontId="4" fillId="20" borderId="15" xfId="0" applyNumberFormat="1" applyFont="1" applyFill="1" applyBorder="1" applyAlignment="1">
      <alignment horizontal="center" vertical="center" wrapText="1"/>
    </xf>
    <xf numFmtId="3" fontId="4" fillId="20" borderId="11" xfId="0" applyNumberFormat="1" applyFont="1" applyFill="1" applyBorder="1" applyAlignment="1">
      <alignment horizontal="center" vertical="center" wrapText="1"/>
    </xf>
    <xf numFmtId="3" fontId="10" fillId="25" borderId="14" xfId="0" applyNumberFormat="1" applyFont="1" applyFill="1" applyBorder="1" applyAlignment="1">
      <alignment horizontal="center" vertical="center"/>
    </xf>
    <xf numFmtId="3" fontId="10" fillId="25" borderId="15" xfId="0" applyNumberFormat="1" applyFont="1" applyFill="1" applyBorder="1" applyAlignment="1">
      <alignment horizontal="center" vertical="center"/>
    </xf>
    <xf numFmtId="3" fontId="10" fillId="25" borderId="11" xfId="0" applyNumberFormat="1" applyFont="1" applyFill="1" applyBorder="1" applyAlignment="1">
      <alignment horizontal="center" vertical="center"/>
    </xf>
    <xf numFmtId="3" fontId="5" fillId="25" borderId="10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right" vertical="center" wrapText="1"/>
    </xf>
    <xf numFmtId="1" fontId="6" fillId="0" borderId="15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/>
    </xf>
    <xf numFmtId="3" fontId="10" fillId="26" borderId="14" xfId="0" applyNumberFormat="1" applyFont="1" applyFill="1" applyBorder="1" applyAlignment="1">
      <alignment horizontal="center" vertical="center"/>
    </xf>
    <xf numFmtId="3" fontId="10" fillId="26" borderId="15" xfId="0" applyNumberFormat="1" applyFont="1" applyFill="1" applyBorder="1" applyAlignment="1">
      <alignment horizontal="center" vertical="center"/>
    </xf>
    <xf numFmtId="3" fontId="10" fillId="26" borderId="11" xfId="0" applyNumberFormat="1" applyFont="1" applyFill="1" applyBorder="1" applyAlignment="1">
      <alignment horizontal="center" vertical="center"/>
    </xf>
    <xf numFmtId="3" fontId="10" fillId="26" borderId="14" xfId="0" applyNumberFormat="1" applyFont="1" applyFill="1" applyBorder="1" applyAlignment="1">
      <alignment horizontal="center" vertical="center" wrapText="1"/>
    </xf>
    <xf numFmtId="3" fontId="10" fillId="26" borderId="15" xfId="0" applyNumberFormat="1" applyFont="1" applyFill="1" applyBorder="1" applyAlignment="1">
      <alignment horizontal="center" vertical="center" wrapText="1"/>
    </xf>
    <xf numFmtId="3" fontId="10" fillId="26" borderId="11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20" borderId="14" xfId="0" applyNumberFormat="1" applyFont="1" applyFill="1" applyBorder="1" applyAlignment="1">
      <alignment horizontal="right" vertical="center"/>
    </xf>
    <xf numFmtId="1" fontId="6" fillId="20" borderId="15" xfId="0" applyNumberFormat="1" applyFont="1" applyFill="1" applyBorder="1" applyAlignment="1">
      <alignment horizontal="right" vertical="center"/>
    </xf>
    <xf numFmtId="1" fontId="6" fillId="20" borderId="11" xfId="0" applyNumberFormat="1" applyFont="1" applyFill="1" applyBorder="1" applyAlignment="1">
      <alignment horizontal="right" vertical="center"/>
    </xf>
    <xf numFmtId="1" fontId="6" fillId="0" borderId="14" xfId="0" applyNumberFormat="1" applyFont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 wrapText="1"/>
    </xf>
    <xf numFmtId="3" fontId="6" fillId="2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4" xfId="58"/>
    <cellStyle name="Obično_List5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2"/>
  <sheetViews>
    <sheetView tabSelected="1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E33" sqref="E33"/>
    </sheetView>
  </sheetViews>
  <sheetFormatPr defaultColWidth="9.140625" defaultRowHeight="12.75"/>
  <cols>
    <col min="1" max="1" width="9.7109375" style="27" bestFit="1" customWidth="1"/>
    <col min="2" max="2" width="4.00390625" style="25" bestFit="1" customWidth="1"/>
    <col min="3" max="3" width="5.57421875" style="24" bestFit="1" customWidth="1"/>
    <col min="4" max="4" width="5.7109375" style="26" bestFit="1" customWidth="1"/>
    <col min="5" max="5" width="48.421875" style="4" customWidth="1"/>
    <col min="6" max="6" width="46.28125" style="4" hidden="1" customWidth="1"/>
    <col min="7" max="7" width="18.00390625" style="16" customWidth="1"/>
    <col min="8" max="8" width="15.8515625" style="16" hidden="1" customWidth="1"/>
    <col min="9" max="9" width="15.57421875" style="16" hidden="1" customWidth="1"/>
    <col min="10" max="10" width="18.140625" style="16" hidden="1" customWidth="1"/>
    <col min="11" max="11" width="13.8515625" style="16" customWidth="1"/>
    <col min="12" max="12" width="13.421875" style="16" customWidth="1"/>
    <col min="13" max="13" width="17.57421875" style="16" customWidth="1"/>
    <col min="14" max="14" width="9.140625" style="31" customWidth="1"/>
    <col min="15" max="15" width="14.28125" style="31" bestFit="1" customWidth="1"/>
    <col min="16" max="16384" width="9.140625" style="31" customWidth="1"/>
  </cols>
  <sheetData>
    <row r="1" spans="1:13" s="28" customFormat="1" ht="63.75">
      <c r="A1" s="7" t="s">
        <v>182</v>
      </c>
      <c r="B1" s="8" t="s">
        <v>72</v>
      </c>
      <c r="C1" s="9" t="s">
        <v>23</v>
      </c>
      <c r="D1" s="8" t="s">
        <v>56</v>
      </c>
      <c r="E1" s="10" t="s">
        <v>0</v>
      </c>
      <c r="F1" s="10" t="s">
        <v>92</v>
      </c>
      <c r="G1" s="10" t="s">
        <v>406</v>
      </c>
      <c r="H1" s="66" t="s">
        <v>411</v>
      </c>
      <c r="I1" s="66" t="s">
        <v>412</v>
      </c>
      <c r="J1" s="66" t="s">
        <v>413</v>
      </c>
      <c r="K1" s="66" t="s">
        <v>409</v>
      </c>
      <c r="L1" s="66" t="s">
        <v>410</v>
      </c>
      <c r="M1" s="10" t="s">
        <v>408</v>
      </c>
    </row>
    <row r="2" spans="1:13" s="29" customFormat="1" ht="15">
      <c r="A2" s="71" t="s">
        <v>101</v>
      </c>
      <c r="B2" s="71"/>
      <c r="C2" s="71"/>
      <c r="D2" s="71"/>
      <c r="E2" s="71"/>
      <c r="F2" s="71"/>
      <c r="G2" s="48">
        <f>G3+G435+G468+G538+G563+G609+G661</f>
        <v>5894004083</v>
      </c>
      <c r="H2" s="48">
        <f>H3+H435+H468+H538+H563+H609+H661</f>
        <v>528502426.3500001</v>
      </c>
      <c r="I2" s="48">
        <f>I3+I435+I468+I538+I563+I609+I661</f>
        <v>4428512032.01</v>
      </c>
      <c r="J2" s="48">
        <f>H2+I2</f>
        <v>4957014458.360001</v>
      </c>
      <c r="K2" s="48">
        <f>K3+K435+K468+K538+K563+K609+K661</f>
        <v>153923598</v>
      </c>
      <c r="L2" s="48">
        <f>L3+L435+L468+L538+L563+L609+L661</f>
        <v>80272341</v>
      </c>
      <c r="M2" s="48">
        <f>G2-K2+L2</f>
        <v>5820352826</v>
      </c>
    </row>
    <row r="3" spans="1:13" s="29" customFormat="1" ht="15">
      <c r="A3" s="72" t="s">
        <v>97</v>
      </c>
      <c r="B3" s="72"/>
      <c r="C3" s="72"/>
      <c r="D3" s="72"/>
      <c r="E3" s="72"/>
      <c r="F3" s="72"/>
      <c r="G3" s="49">
        <f>G4+G74+G257+G351</f>
        <v>5442132521</v>
      </c>
      <c r="H3" s="49">
        <f>H4+H74+H257+H351</f>
        <v>465828962.90000004</v>
      </c>
      <c r="I3" s="49">
        <f>I4+I74+I257+I351</f>
        <v>4129001391.6000004</v>
      </c>
      <c r="J3" s="49">
        <f aca="true" t="shared" si="0" ref="J3:J66">H3+I3</f>
        <v>4594830354.5</v>
      </c>
      <c r="K3" s="49">
        <f>K4+K74+K257+K351</f>
        <v>129634017</v>
      </c>
      <c r="L3" s="49">
        <f>L4+L74+L257+L351</f>
        <v>78361760</v>
      </c>
      <c r="M3" s="49">
        <f aca="true" t="shared" si="1" ref="M3:M66">G3-K3+L3</f>
        <v>5390860264</v>
      </c>
    </row>
    <row r="4" spans="1:13" s="28" customFormat="1" ht="15" customHeight="1">
      <c r="A4" s="73" t="s">
        <v>398</v>
      </c>
      <c r="B4" s="73"/>
      <c r="C4" s="73"/>
      <c r="D4" s="73"/>
      <c r="E4" s="73"/>
      <c r="F4" s="73"/>
      <c r="G4" s="50">
        <f>G5+G49+G53+G65+G68</f>
        <v>152717700</v>
      </c>
      <c r="H4" s="50">
        <f>H5+H49+H53+H65+H68</f>
        <v>8993560.299999999</v>
      </c>
      <c r="I4" s="50">
        <f>I5+I49+I53+I65+I68</f>
        <v>107260071.2</v>
      </c>
      <c r="J4" s="50">
        <f t="shared" si="0"/>
        <v>116253631.5</v>
      </c>
      <c r="K4" s="50">
        <f>K5+K49+K53+K65+K68</f>
        <v>13235160</v>
      </c>
      <c r="L4" s="50">
        <f>L5+L49+L53+L65+L68</f>
        <v>4538260</v>
      </c>
      <c r="M4" s="50">
        <f t="shared" si="1"/>
        <v>144020800</v>
      </c>
    </row>
    <row r="5" spans="1:13" s="30" customFormat="1" ht="60">
      <c r="A5" s="70" t="s">
        <v>19</v>
      </c>
      <c r="B5" s="70"/>
      <c r="C5" s="70"/>
      <c r="D5" s="70"/>
      <c r="E5" s="1" t="s">
        <v>95</v>
      </c>
      <c r="F5" s="1" t="s">
        <v>292</v>
      </c>
      <c r="G5" s="11">
        <f>SUM(G6:G48)</f>
        <v>133937200</v>
      </c>
      <c r="H5" s="11">
        <f>SUM(H6:H48)</f>
        <v>5669278.52</v>
      </c>
      <c r="I5" s="11">
        <f>SUM(I6:I48)</f>
        <v>99634228.30000001</v>
      </c>
      <c r="J5" s="11">
        <f t="shared" si="0"/>
        <v>105303506.82000001</v>
      </c>
      <c r="K5" s="11">
        <f>SUM(K6:K48)</f>
        <v>7400000</v>
      </c>
      <c r="L5" s="11">
        <f>SUM(L6:L48)</f>
        <v>3038260</v>
      </c>
      <c r="M5" s="11">
        <f t="shared" si="1"/>
        <v>129575460</v>
      </c>
    </row>
    <row r="6" spans="1:13" ht="14.25">
      <c r="A6" s="21" t="s">
        <v>19</v>
      </c>
      <c r="B6" s="13">
        <v>11</v>
      </c>
      <c r="C6" s="14" t="s">
        <v>24</v>
      </c>
      <c r="D6" s="15">
        <v>3111</v>
      </c>
      <c r="E6" s="3" t="s">
        <v>25</v>
      </c>
      <c r="F6" s="3"/>
      <c r="G6" s="51">
        <v>66980102</v>
      </c>
      <c r="H6" s="51"/>
      <c r="I6" s="51">
        <v>56973067.03</v>
      </c>
      <c r="J6" s="51">
        <f t="shared" si="0"/>
        <v>56973067.03</v>
      </c>
      <c r="K6" s="51"/>
      <c r="L6" s="51">
        <v>2488260</v>
      </c>
      <c r="M6" s="51">
        <f t="shared" si="1"/>
        <v>69468362</v>
      </c>
    </row>
    <row r="7" spans="1:13" ht="14.25">
      <c r="A7" s="21" t="s">
        <v>19</v>
      </c>
      <c r="B7" s="13">
        <v>11</v>
      </c>
      <c r="C7" s="14" t="s">
        <v>24</v>
      </c>
      <c r="D7" s="15">
        <v>3113</v>
      </c>
      <c r="E7" s="3" t="s">
        <v>26</v>
      </c>
      <c r="F7" s="3"/>
      <c r="G7" s="16">
        <v>1000000</v>
      </c>
      <c r="I7" s="16">
        <v>911396.02</v>
      </c>
      <c r="J7" s="16">
        <f t="shared" si="0"/>
        <v>911396.02</v>
      </c>
      <c r="K7" s="51"/>
      <c r="L7" s="51"/>
      <c r="M7" s="16">
        <f t="shared" si="1"/>
        <v>1000000</v>
      </c>
    </row>
    <row r="8" spans="1:13" ht="14.25">
      <c r="A8" s="21" t="s">
        <v>19</v>
      </c>
      <c r="B8" s="13">
        <v>11</v>
      </c>
      <c r="C8" s="14" t="s">
        <v>24</v>
      </c>
      <c r="D8" s="15">
        <v>3114</v>
      </c>
      <c r="E8" s="3" t="s">
        <v>27</v>
      </c>
      <c r="F8" s="3"/>
      <c r="G8" s="16">
        <v>1000000</v>
      </c>
      <c r="I8" s="16">
        <v>1000000</v>
      </c>
      <c r="J8" s="16">
        <f t="shared" si="0"/>
        <v>1000000</v>
      </c>
      <c r="K8" s="51"/>
      <c r="L8" s="51">
        <v>500000</v>
      </c>
      <c r="M8" s="16">
        <f t="shared" si="1"/>
        <v>1500000</v>
      </c>
    </row>
    <row r="9" spans="1:13" ht="14.25">
      <c r="A9" s="21" t="s">
        <v>19</v>
      </c>
      <c r="B9" s="13">
        <v>11</v>
      </c>
      <c r="C9" s="14" t="s">
        <v>24</v>
      </c>
      <c r="D9" s="15">
        <v>3121</v>
      </c>
      <c r="E9" s="3" t="s">
        <v>28</v>
      </c>
      <c r="F9" s="3"/>
      <c r="G9" s="16">
        <v>1872500</v>
      </c>
      <c r="I9" s="16">
        <v>1478602.54</v>
      </c>
      <c r="J9" s="16">
        <f t="shared" si="0"/>
        <v>1478602.54</v>
      </c>
      <c r="K9" s="51"/>
      <c r="L9" s="51"/>
      <c r="M9" s="16">
        <f t="shared" si="1"/>
        <v>1872500</v>
      </c>
    </row>
    <row r="10" spans="1:13" ht="14.25">
      <c r="A10" s="21" t="s">
        <v>19</v>
      </c>
      <c r="B10" s="13">
        <v>11</v>
      </c>
      <c r="C10" s="14" t="s">
        <v>24</v>
      </c>
      <c r="D10" s="15">
        <v>3131</v>
      </c>
      <c r="E10" s="3" t="s">
        <v>237</v>
      </c>
      <c r="F10" s="3"/>
      <c r="G10" s="16">
        <v>100000</v>
      </c>
      <c r="J10" s="16">
        <f t="shared" si="0"/>
        <v>0</v>
      </c>
      <c r="K10" s="51"/>
      <c r="L10" s="51"/>
      <c r="M10" s="16">
        <f t="shared" si="1"/>
        <v>100000</v>
      </c>
    </row>
    <row r="11" spans="1:13" ht="14.25">
      <c r="A11" s="21" t="s">
        <v>19</v>
      </c>
      <c r="B11" s="13">
        <v>11</v>
      </c>
      <c r="C11" s="14" t="s">
        <v>24</v>
      </c>
      <c r="D11" s="15">
        <v>3132</v>
      </c>
      <c r="E11" s="3" t="s">
        <v>330</v>
      </c>
      <c r="F11" s="3"/>
      <c r="G11" s="51">
        <v>10014000</v>
      </c>
      <c r="H11" s="51"/>
      <c r="I11" s="51">
        <v>8474180.71</v>
      </c>
      <c r="J11" s="51">
        <f t="shared" si="0"/>
        <v>8474180.71</v>
      </c>
      <c r="K11" s="51"/>
      <c r="L11" s="51">
        <v>50000</v>
      </c>
      <c r="M11" s="51">
        <f t="shared" si="1"/>
        <v>10064000</v>
      </c>
    </row>
    <row r="12" spans="1:13" ht="28.5">
      <c r="A12" s="21" t="s">
        <v>19</v>
      </c>
      <c r="B12" s="13">
        <v>11</v>
      </c>
      <c r="C12" s="14" t="s">
        <v>24</v>
      </c>
      <c r="D12" s="15">
        <v>3133</v>
      </c>
      <c r="E12" s="3" t="s">
        <v>303</v>
      </c>
      <c r="F12" s="3"/>
      <c r="G12" s="51">
        <v>1336000</v>
      </c>
      <c r="H12" s="51"/>
      <c r="I12" s="51">
        <v>1052802.35</v>
      </c>
      <c r="J12" s="51">
        <f t="shared" si="0"/>
        <v>1052802.35</v>
      </c>
      <c r="K12" s="51"/>
      <c r="L12" s="51"/>
      <c r="M12" s="51">
        <f t="shared" si="1"/>
        <v>1336000</v>
      </c>
    </row>
    <row r="13" spans="1:13" ht="14.25">
      <c r="A13" s="21" t="s">
        <v>19</v>
      </c>
      <c r="B13" s="13">
        <v>11</v>
      </c>
      <c r="C13" s="14" t="s">
        <v>24</v>
      </c>
      <c r="D13" s="15">
        <v>3211</v>
      </c>
      <c r="E13" s="3" t="s">
        <v>124</v>
      </c>
      <c r="F13" s="3"/>
      <c r="G13" s="51">
        <v>3552543</v>
      </c>
      <c r="H13" s="51">
        <v>156453.02</v>
      </c>
      <c r="I13" s="51">
        <v>1820440.74</v>
      </c>
      <c r="J13" s="51">
        <f t="shared" si="0"/>
        <v>1976893.76</v>
      </c>
      <c r="K13" s="51">
        <v>850000</v>
      </c>
      <c r="L13" s="51"/>
      <c r="M13" s="51">
        <f t="shared" si="1"/>
        <v>2702543</v>
      </c>
    </row>
    <row r="14" spans="1:13" ht="28.5">
      <c r="A14" s="21" t="s">
        <v>19</v>
      </c>
      <c r="B14" s="13">
        <v>11</v>
      </c>
      <c r="C14" s="14" t="s">
        <v>24</v>
      </c>
      <c r="D14" s="15">
        <v>3212</v>
      </c>
      <c r="E14" s="3" t="s">
        <v>125</v>
      </c>
      <c r="F14" s="3"/>
      <c r="G14" s="51">
        <v>4050000</v>
      </c>
      <c r="H14" s="51"/>
      <c r="I14" s="51">
        <v>2381656.04</v>
      </c>
      <c r="J14" s="51">
        <f t="shared" si="0"/>
        <v>2381656.04</v>
      </c>
      <c r="K14" s="51">
        <v>500000</v>
      </c>
      <c r="L14" s="51"/>
      <c r="M14" s="51">
        <f t="shared" si="1"/>
        <v>3550000</v>
      </c>
    </row>
    <row r="15" spans="1:13" ht="14.25">
      <c r="A15" s="21" t="s">
        <v>19</v>
      </c>
      <c r="B15" s="13">
        <v>11</v>
      </c>
      <c r="C15" s="14" t="s">
        <v>24</v>
      </c>
      <c r="D15" s="15">
        <v>3213</v>
      </c>
      <c r="E15" s="3" t="s">
        <v>126</v>
      </c>
      <c r="F15" s="3"/>
      <c r="G15" s="16">
        <v>70000</v>
      </c>
      <c r="H15" s="16">
        <v>4452</v>
      </c>
      <c r="I15" s="16">
        <v>61092.58</v>
      </c>
      <c r="J15" s="16">
        <f t="shared" si="0"/>
        <v>65544.58</v>
      </c>
      <c r="K15" s="51"/>
      <c r="L15" s="51"/>
      <c r="M15" s="16">
        <f t="shared" si="1"/>
        <v>70000</v>
      </c>
    </row>
    <row r="16" spans="1:13" ht="14.25">
      <c r="A16" s="21" t="s">
        <v>19</v>
      </c>
      <c r="B16" s="13">
        <v>11</v>
      </c>
      <c r="C16" s="14" t="s">
        <v>24</v>
      </c>
      <c r="D16" s="15">
        <v>3214</v>
      </c>
      <c r="E16" s="3" t="s">
        <v>269</v>
      </c>
      <c r="F16" s="3"/>
      <c r="G16" s="16">
        <v>150000</v>
      </c>
      <c r="H16" s="16">
        <v>2967</v>
      </c>
      <c r="I16" s="16">
        <v>66128.5</v>
      </c>
      <c r="J16" s="16">
        <f t="shared" si="0"/>
        <v>69095.5</v>
      </c>
      <c r="K16" s="51"/>
      <c r="L16" s="51"/>
      <c r="M16" s="16">
        <f t="shared" si="1"/>
        <v>150000</v>
      </c>
    </row>
    <row r="17" spans="1:13" ht="14.25">
      <c r="A17" s="21" t="s">
        <v>19</v>
      </c>
      <c r="B17" s="13">
        <v>11</v>
      </c>
      <c r="C17" s="14" t="s">
        <v>24</v>
      </c>
      <c r="D17" s="15">
        <v>3221</v>
      </c>
      <c r="E17" s="3" t="s">
        <v>127</v>
      </c>
      <c r="F17" s="3"/>
      <c r="G17" s="51">
        <v>3325000</v>
      </c>
      <c r="H17" s="51">
        <v>1498407.61</v>
      </c>
      <c r="I17" s="51">
        <v>1350435.65</v>
      </c>
      <c r="J17" s="51">
        <f t="shared" si="0"/>
        <v>2848843.26</v>
      </c>
      <c r="K17" s="51">
        <v>500000</v>
      </c>
      <c r="L17" s="51"/>
      <c r="M17" s="51">
        <f t="shared" si="1"/>
        <v>2825000</v>
      </c>
    </row>
    <row r="18" spans="1:13" s="19" customFormat="1" ht="14.25">
      <c r="A18" s="21" t="s">
        <v>19</v>
      </c>
      <c r="B18" s="13">
        <v>11</v>
      </c>
      <c r="C18" s="14" t="s">
        <v>24</v>
      </c>
      <c r="D18" s="15">
        <v>3222</v>
      </c>
      <c r="E18" s="3" t="s">
        <v>128</v>
      </c>
      <c r="F18" s="3"/>
      <c r="G18" s="51">
        <v>19000</v>
      </c>
      <c r="H18" s="51"/>
      <c r="I18" s="51"/>
      <c r="J18" s="51">
        <f t="shared" si="0"/>
        <v>0</v>
      </c>
      <c r="K18" s="51">
        <v>10000</v>
      </c>
      <c r="L18" s="51"/>
      <c r="M18" s="51">
        <f t="shared" si="1"/>
        <v>9000</v>
      </c>
    </row>
    <row r="19" spans="1:13" s="19" customFormat="1" ht="14.25">
      <c r="A19" s="21" t="s">
        <v>19</v>
      </c>
      <c r="B19" s="13">
        <v>11</v>
      </c>
      <c r="C19" s="14" t="s">
        <v>24</v>
      </c>
      <c r="D19" s="15">
        <v>3223</v>
      </c>
      <c r="E19" s="3" t="s">
        <v>129</v>
      </c>
      <c r="F19" s="3"/>
      <c r="G19" s="51">
        <v>6683729</v>
      </c>
      <c r="H19" s="51">
        <v>44023.19</v>
      </c>
      <c r="I19" s="51">
        <v>4500061.03</v>
      </c>
      <c r="J19" s="51">
        <f t="shared" si="0"/>
        <v>4544084.220000001</v>
      </c>
      <c r="K19" s="51"/>
      <c r="L19" s="51"/>
      <c r="M19" s="51">
        <f t="shared" si="1"/>
        <v>6683729</v>
      </c>
    </row>
    <row r="20" spans="1:13" s="19" customFormat="1" ht="14.25">
      <c r="A20" s="21" t="s">
        <v>19</v>
      </c>
      <c r="B20" s="13">
        <v>11</v>
      </c>
      <c r="C20" s="14" t="s">
        <v>24</v>
      </c>
      <c r="D20" s="15">
        <v>3224</v>
      </c>
      <c r="E20" s="3" t="s">
        <v>130</v>
      </c>
      <c r="F20" s="3"/>
      <c r="G20" s="51">
        <v>133000</v>
      </c>
      <c r="H20" s="51">
        <v>320.08</v>
      </c>
      <c r="I20" s="51">
        <v>58971.2</v>
      </c>
      <c r="J20" s="51">
        <f t="shared" si="0"/>
        <v>59291.28</v>
      </c>
      <c r="K20" s="51">
        <v>20000</v>
      </c>
      <c r="L20" s="51"/>
      <c r="M20" s="51">
        <f t="shared" si="1"/>
        <v>113000</v>
      </c>
    </row>
    <row r="21" spans="1:13" s="19" customFormat="1" ht="14.25">
      <c r="A21" s="21" t="s">
        <v>19</v>
      </c>
      <c r="B21" s="13">
        <v>11</v>
      </c>
      <c r="C21" s="14" t="s">
        <v>24</v>
      </c>
      <c r="D21" s="15">
        <v>3225</v>
      </c>
      <c r="E21" s="3" t="s">
        <v>354</v>
      </c>
      <c r="F21" s="3"/>
      <c r="G21" s="16">
        <v>700000</v>
      </c>
      <c r="H21" s="16">
        <v>24717.31</v>
      </c>
      <c r="I21" s="16">
        <v>148941.32</v>
      </c>
      <c r="J21" s="16">
        <f t="shared" si="0"/>
        <v>173658.63</v>
      </c>
      <c r="K21" s="51">
        <v>400000</v>
      </c>
      <c r="L21" s="51"/>
      <c r="M21" s="16">
        <f t="shared" si="1"/>
        <v>300000</v>
      </c>
    </row>
    <row r="22" spans="1:13" s="19" customFormat="1" ht="14.25">
      <c r="A22" s="21" t="s">
        <v>19</v>
      </c>
      <c r="B22" s="13">
        <v>11</v>
      </c>
      <c r="C22" s="14" t="s">
        <v>24</v>
      </c>
      <c r="D22" s="15">
        <v>3227</v>
      </c>
      <c r="E22" s="3" t="s">
        <v>270</v>
      </c>
      <c r="F22" s="3"/>
      <c r="G22" s="51">
        <v>475000</v>
      </c>
      <c r="H22" s="51"/>
      <c r="I22" s="51">
        <v>33136.2</v>
      </c>
      <c r="J22" s="51">
        <f t="shared" si="0"/>
        <v>33136.2</v>
      </c>
      <c r="K22" s="51">
        <v>350000</v>
      </c>
      <c r="L22" s="51"/>
      <c r="M22" s="51">
        <f t="shared" si="1"/>
        <v>125000</v>
      </c>
    </row>
    <row r="23" spans="1:13" s="19" customFormat="1" ht="14.25">
      <c r="A23" s="21" t="s">
        <v>19</v>
      </c>
      <c r="B23" s="13">
        <v>11</v>
      </c>
      <c r="C23" s="14" t="s">
        <v>24</v>
      </c>
      <c r="D23" s="15">
        <v>3231</v>
      </c>
      <c r="E23" s="3" t="s">
        <v>131</v>
      </c>
      <c r="F23" s="3"/>
      <c r="G23" s="51">
        <v>11400000</v>
      </c>
      <c r="H23" s="51">
        <v>55442.52</v>
      </c>
      <c r="I23" s="51">
        <v>6744771.88</v>
      </c>
      <c r="J23" s="51">
        <f t="shared" si="0"/>
        <v>6800214.399999999</v>
      </c>
      <c r="K23" s="51">
        <v>2300000</v>
      </c>
      <c r="L23" s="51"/>
      <c r="M23" s="51">
        <f t="shared" si="1"/>
        <v>9100000</v>
      </c>
    </row>
    <row r="24" spans="1:13" s="19" customFormat="1" ht="14.25">
      <c r="A24" s="21" t="s">
        <v>19</v>
      </c>
      <c r="B24" s="13">
        <v>11</v>
      </c>
      <c r="C24" s="14" t="s">
        <v>24</v>
      </c>
      <c r="D24" s="15">
        <v>3232</v>
      </c>
      <c r="E24" s="3" t="s">
        <v>132</v>
      </c>
      <c r="F24" s="3"/>
      <c r="G24" s="51">
        <v>760000</v>
      </c>
      <c r="H24" s="51">
        <v>92212.38</v>
      </c>
      <c r="I24" s="51">
        <v>188278.85</v>
      </c>
      <c r="J24" s="51">
        <f t="shared" si="0"/>
        <v>280491.23</v>
      </c>
      <c r="K24" s="51">
        <v>400000</v>
      </c>
      <c r="L24" s="51"/>
      <c r="M24" s="51">
        <f t="shared" si="1"/>
        <v>360000</v>
      </c>
    </row>
    <row r="25" spans="1:13" s="19" customFormat="1" ht="14.25">
      <c r="A25" s="21" t="s">
        <v>19</v>
      </c>
      <c r="B25" s="13">
        <v>11</v>
      </c>
      <c r="C25" s="14" t="s">
        <v>24</v>
      </c>
      <c r="D25" s="15">
        <v>3233</v>
      </c>
      <c r="E25" s="3" t="s">
        <v>133</v>
      </c>
      <c r="F25" s="3"/>
      <c r="G25" s="51">
        <v>760000</v>
      </c>
      <c r="H25" s="51">
        <v>125054.73</v>
      </c>
      <c r="I25" s="51">
        <v>457921.93</v>
      </c>
      <c r="J25" s="51">
        <f t="shared" si="0"/>
        <v>582976.66</v>
      </c>
      <c r="K25" s="51">
        <v>100000</v>
      </c>
      <c r="L25" s="51"/>
      <c r="M25" s="51">
        <f t="shared" si="1"/>
        <v>660000</v>
      </c>
    </row>
    <row r="26" spans="1:13" s="19" customFormat="1" ht="14.25">
      <c r="A26" s="21" t="s">
        <v>19</v>
      </c>
      <c r="B26" s="13">
        <v>11</v>
      </c>
      <c r="C26" s="14" t="s">
        <v>24</v>
      </c>
      <c r="D26" s="15">
        <v>3234</v>
      </c>
      <c r="E26" s="3" t="s">
        <v>134</v>
      </c>
      <c r="F26" s="3"/>
      <c r="G26" s="51">
        <v>1235000</v>
      </c>
      <c r="H26" s="51">
        <v>3023.75</v>
      </c>
      <c r="I26" s="51">
        <v>820350</v>
      </c>
      <c r="J26" s="51">
        <f t="shared" si="0"/>
        <v>823373.75</v>
      </c>
      <c r="K26" s="51">
        <v>150000</v>
      </c>
      <c r="L26" s="51"/>
      <c r="M26" s="51">
        <f t="shared" si="1"/>
        <v>1085000</v>
      </c>
    </row>
    <row r="27" spans="1:13" s="19" customFormat="1" ht="14.25">
      <c r="A27" s="21" t="s">
        <v>19</v>
      </c>
      <c r="B27" s="13">
        <v>11</v>
      </c>
      <c r="C27" s="14" t="s">
        <v>24</v>
      </c>
      <c r="D27" s="15">
        <v>3235</v>
      </c>
      <c r="E27" s="3" t="s">
        <v>49</v>
      </c>
      <c r="F27" s="3"/>
      <c r="G27" s="51">
        <v>1425000</v>
      </c>
      <c r="H27" s="51">
        <v>225278.76</v>
      </c>
      <c r="I27" s="51">
        <v>1056532.69</v>
      </c>
      <c r="J27" s="51">
        <f t="shared" si="0"/>
        <v>1281811.45</v>
      </c>
      <c r="K27" s="51"/>
      <c r="L27" s="51"/>
      <c r="M27" s="51">
        <f t="shared" si="1"/>
        <v>1425000</v>
      </c>
    </row>
    <row r="28" spans="1:13" s="19" customFormat="1" ht="14.25">
      <c r="A28" s="21" t="s">
        <v>19</v>
      </c>
      <c r="B28" s="13">
        <v>11</v>
      </c>
      <c r="C28" s="14" t="s">
        <v>24</v>
      </c>
      <c r="D28" s="15">
        <v>3236</v>
      </c>
      <c r="E28" s="3" t="s">
        <v>135</v>
      </c>
      <c r="F28" s="3"/>
      <c r="G28" s="51">
        <v>225986</v>
      </c>
      <c r="H28" s="51">
        <v>2528.75</v>
      </c>
      <c r="I28" s="51">
        <v>32390.56</v>
      </c>
      <c r="J28" s="51">
        <f t="shared" si="0"/>
        <v>34919.31</v>
      </c>
      <c r="K28" s="51">
        <v>150000</v>
      </c>
      <c r="L28" s="51"/>
      <c r="M28" s="51">
        <f t="shared" si="1"/>
        <v>75986</v>
      </c>
    </row>
    <row r="29" spans="1:13" s="19" customFormat="1" ht="14.25">
      <c r="A29" s="21" t="s">
        <v>19</v>
      </c>
      <c r="B29" s="13">
        <v>11</v>
      </c>
      <c r="C29" s="14" t="s">
        <v>24</v>
      </c>
      <c r="D29" s="15">
        <v>3237</v>
      </c>
      <c r="E29" s="3" t="s">
        <v>43</v>
      </c>
      <c r="F29" s="3"/>
      <c r="G29" s="16">
        <v>5900000</v>
      </c>
      <c r="H29" s="16">
        <v>675888.76</v>
      </c>
      <c r="I29" s="16">
        <v>4912243.94</v>
      </c>
      <c r="J29" s="16">
        <f t="shared" si="0"/>
        <v>5588132.7</v>
      </c>
      <c r="K29" s="51"/>
      <c r="L29" s="51"/>
      <c r="M29" s="16">
        <f t="shared" si="1"/>
        <v>5900000</v>
      </c>
    </row>
    <row r="30" spans="1:13" s="19" customFormat="1" ht="14.25">
      <c r="A30" s="21" t="s">
        <v>19</v>
      </c>
      <c r="B30" s="13">
        <v>11</v>
      </c>
      <c r="C30" s="14" t="s">
        <v>24</v>
      </c>
      <c r="D30" s="15">
        <v>3238</v>
      </c>
      <c r="E30" s="3" t="s">
        <v>136</v>
      </c>
      <c r="F30" s="3"/>
      <c r="G30" s="51">
        <v>475000</v>
      </c>
      <c r="H30" s="51">
        <v>63000</v>
      </c>
      <c r="I30" s="51"/>
      <c r="J30" s="51">
        <f t="shared" si="0"/>
        <v>63000</v>
      </c>
      <c r="K30" s="51">
        <v>400000</v>
      </c>
      <c r="L30" s="51"/>
      <c r="M30" s="51">
        <f t="shared" si="1"/>
        <v>75000</v>
      </c>
    </row>
    <row r="31" spans="1:13" s="19" customFormat="1" ht="14.25">
      <c r="A31" s="21" t="s">
        <v>19</v>
      </c>
      <c r="B31" s="13">
        <v>11</v>
      </c>
      <c r="C31" s="14" t="s">
        <v>24</v>
      </c>
      <c r="D31" s="15">
        <v>3239</v>
      </c>
      <c r="E31" s="3" t="s">
        <v>48</v>
      </c>
      <c r="F31" s="3"/>
      <c r="G31" s="51">
        <v>6650000</v>
      </c>
      <c r="H31" s="51">
        <v>2500541.22</v>
      </c>
      <c r="I31" s="51">
        <v>4073780.19</v>
      </c>
      <c r="J31" s="51">
        <f t="shared" si="0"/>
        <v>6574321.41</v>
      </c>
      <c r="K31" s="51"/>
      <c r="L31" s="51"/>
      <c r="M31" s="51">
        <f t="shared" si="1"/>
        <v>6650000</v>
      </c>
    </row>
    <row r="32" spans="1:13" s="19" customFormat="1" ht="14.25">
      <c r="A32" s="21" t="s">
        <v>19</v>
      </c>
      <c r="B32" s="13">
        <v>11</v>
      </c>
      <c r="C32" s="14" t="s">
        <v>24</v>
      </c>
      <c r="D32" s="15">
        <v>3241</v>
      </c>
      <c r="E32" s="3" t="s">
        <v>271</v>
      </c>
      <c r="F32" s="3"/>
      <c r="G32" s="51">
        <v>114000</v>
      </c>
      <c r="H32" s="51"/>
      <c r="I32" s="51">
        <v>1500</v>
      </c>
      <c r="J32" s="51">
        <f t="shared" si="0"/>
        <v>1500</v>
      </c>
      <c r="K32" s="51">
        <v>100000</v>
      </c>
      <c r="L32" s="51"/>
      <c r="M32" s="51">
        <f t="shared" si="1"/>
        <v>14000</v>
      </c>
    </row>
    <row r="33" spans="1:13" s="19" customFormat="1" ht="28.5">
      <c r="A33" s="21" t="s">
        <v>19</v>
      </c>
      <c r="B33" s="13">
        <v>11</v>
      </c>
      <c r="C33" s="14" t="s">
        <v>24</v>
      </c>
      <c r="D33" s="15">
        <v>3291</v>
      </c>
      <c r="E33" s="3" t="s">
        <v>123</v>
      </c>
      <c r="F33" s="3"/>
      <c r="G33" s="51">
        <v>855000</v>
      </c>
      <c r="H33" s="51"/>
      <c r="I33" s="51">
        <v>249641.15</v>
      </c>
      <c r="J33" s="51">
        <f t="shared" si="0"/>
        <v>249641.15</v>
      </c>
      <c r="K33" s="51">
        <v>450000</v>
      </c>
      <c r="L33" s="51"/>
      <c r="M33" s="51">
        <f t="shared" si="1"/>
        <v>405000</v>
      </c>
    </row>
    <row r="34" spans="1:13" s="19" customFormat="1" ht="14.25">
      <c r="A34" s="21" t="s">
        <v>19</v>
      </c>
      <c r="B34" s="13">
        <v>11</v>
      </c>
      <c r="C34" s="14" t="s">
        <v>24</v>
      </c>
      <c r="D34" s="15">
        <v>3292</v>
      </c>
      <c r="E34" s="3" t="s">
        <v>137</v>
      </c>
      <c r="F34" s="3"/>
      <c r="G34" s="51">
        <v>142500</v>
      </c>
      <c r="H34" s="51"/>
      <c r="I34" s="51"/>
      <c r="J34" s="51">
        <f t="shared" si="0"/>
        <v>0</v>
      </c>
      <c r="K34" s="51">
        <v>100000</v>
      </c>
      <c r="L34" s="51"/>
      <c r="M34" s="51">
        <f t="shared" si="1"/>
        <v>42500</v>
      </c>
    </row>
    <row r="35" spans="1:13" s="19" customFormat="1" ht="14.25">
      <c r="A35" s="21" t="s">
        <v>19</v>
      </c>
      <c r="B35" s="13">
        <v>11</v>
      </c>
      <c r="C35" s="14" t="s">
        <v>24</v>
      </c>
      <c r="D35" s="15">
        <v>3293</v>
      </c>
      <c r="E35" s="3" t="s">
        <v>138</v>
      </c>
      <c r="F35" s="3"/>
      <c r="G35" s="51">
        <v>285000</v>
      </c>
      <c r="H35" s="51">
        <v>7342.31</v>
      </c>
      <c r="I35" s="51">
        <v>97924.34</v>
      </c>
      <c r="J35" s="51">
        <f t="shared" si="0"/>
        <v>105266.65</v>
      </c>
      <c r="K35" s="51">
        <v>100000</v>
      </c>
      <c r="L35" s="51"/>
      <c r="M35" s="51">
        <f t="shared" si="1"/>
        <v>185000</v>
      </c>
    </row>
    <row r="36" spans="1:13" s="19" customFormat="1" ht="14.25">
      <c r="A36" s="21" t="s">
        <v>19</v>
      </c>
      <c r="B36" s="13">
        <v>11</v>
      </c>
      <c r="C36" s="14" t="s">
        <v>24</v>
      </c>
      <c r="D36" s="15">
        <v>3294</v>
      </c>
      <c r="E36" s="3" t="s">
        <v>44</v>
      </c>
      <c r="F36" s="3"/>
      <c r="G36" s="51">
        <v>475000</v>
      </c>
      <c r="H36" s="51"/>
      <c r="I36" s="51">
        <v>277565.63</v>
      </c>
      <c r="J36" s="51">
        <f t="shared" si="0"/>
        <v>277565.63</v>
      </c>
      <c r="K36" s="51"/>
      <c r="L36" s="51"/>
      <c r="M36" s="51">
        <f t="shared" si="1"/>
        <v>475000</v>
      </c>
    </row>
    <row r="37" spans="1:13" s="19" customFormat="1" ht="14.25">
      <c r="A37" s="21" t="s">
        <v>19</v>
      </c>
      <c r="B37" s="13">
        <v>11</v>
      </c>
      <c r="C37" s="14" t="s">
        <v>24</v>
      </c>
      <c r="D37" s="15">
        <v>3295</v>
      </c>
      <c r="E37" s="3" t="s">
        <v>272</v>
      </c>
      <c r="F37" s="3"/>
      <c r="G37" s="51">
        <v>28500</v>
      </c>
      <c r="H37" s="51"/>
      <c r="I37" s="51">
        <v>801.5</v>
      </c>
      <c r="J37" s="51">
        <f t="shared" si="0"/>
        <v>801.5</v>
      </c>
      <c r="K37" s="51"/>
      <c r="L37" s="51"/>
      <c r="M37" s="51">
        <f t="shared" si="1"/>
        <v>28500</v>
      </c>
    </row>
    <row r="38" spans="1:13" s="19" customFormat="1" ht="14.25">
      <c r="A38" s="21" t="s">
        <v>19</v>
      </c>
      <c r="B38" s="13">
        <v>11</v>
      </c>
      <c r="C38" s="14" t="s">
        <v>24</v>
      </c>
      <c r="D38" s="15">
        <v>3299</v>
      </c>
      <c r="E38" s="3" t="s">
        <v>139</v>
      </c>
      <c r="F38" s="3"/>
      <c r="G38" s="51">
        <v>180000</v>
      </c>
      <c r="H38" s="51"/>
      <c r="I38" s="51">
        <v>183400</v>
      </c>
      <c r="J38" s="51">
        <f t="shared" si="0"/>
        <v>183400</v>
      </c>
      <c r="K38" s="51"/>
      <c r="L38" s="51"/>
      <c r="M38" s="51">
        <f t="shared" si="1"/>
        <v>180000</v>
      </c>
    </row>
    <row r="39" spans="1:13" ht="14.25">
      <c r="A39" s="21" t="s">
        <v>19</v>
      </c>
      <c r="B39" s="13">
        <v>11</v>
      </c>
      <c r="C39" s="14" t="s">
        <v>24</v>
      </c>
      <c r="D39" s="15">
        <v>3431</v>
      </c>
      <c r="E39" s="3" t="s">
        <v>168</v>
      </c>
      <c r="F39" s="3"/>
      <c r="G39" s="51">
        <v>47500</v>
      </c>
      <c r="H39" s="51"/>
      <c r="I39" s="51">
        <v>19879.59</v>
      </c>
      <c r="J39" s="51">
        <f t="shared" si="0"/>
        <v>19879.59</v>
      </c>
      <c r="K39" s="51"/>
      <c r="L39" s="51"/>
      <c r="M39" s="51">
        <f t="shared" si="1"/>
        <v>47500</v>
      </c>
    </row>
    <row r="40" spans="1:13" ht="14.25">
      <c r="A40" s="21" t="s">
        <v>19</v>
      </c>
      <c r="B40" s="13">
        <v>11</v>
      </c>
      <c r="C40" s="14" t="s">
        <v>24</v>
      </c>
      <c r="D40" s="15">
        <v>3433</v>
      </c>
      <c r="E40" s="3" t="s">
        <v>140</v>
      </c>
      <c r="F40" s="3"/>
      <c r="G40" s="51">
        <v>285000</v>
      </c>
      <c r="H40" s="51"/>
      <c r="I40" s="51">
        <v>45750.28</v>
      </c>
      <c r="J40" s="51">
        <f t="shared" si="0"/>
        <v>45750.28</v>
      </c>
      <c r="K40" s="51">
        <v>150000</v>
      </c>
      <c r="L40" s="51"/>
      <c r="M40" s="51">
        <f t="shared" si="1"/>
        <v>135000</v>
      </c>
    </row>
    <row r="41" spans="1:13" ht="14.25">
      <c r="A41" s="21" t="s">
        <v>19</v>
      </c>
      <c r="B41" s="13">
        <v>11</v>
      </c>
      <c r="C41" s="14" t="s">
        <v>24</v>
      </c>
      <c r="D41" s="15">
        <v>3434</v>
      </c>
      <c r="E41" s="3" t="s">
        <v>141</v>
      </c>
      <c r="F41" s="3"/>
      <c r="G41" s="51">
        <v>95000</v>
      </c>
      <c r="H41" s="51"/>
      <c r="I41" s="51">
        <v>103.64</v>
      </c>
      <c r="J41" s="51">
        <f t="shared" si="0"/>
        <v>103.64</v>
      </c>
      <c r="K41" s="51">
        <v>50000</v>
      </c>
      <c r="L41" s="51"/>
      <c r="M41" s="51">
        <f t="shared" si="1"/>
        <v>45000</v>
      </c>
    </row>
    <row r="42" spans="1:13" ht="14.25">
      <c r="A42" s="21" t="s">
        <v>19</v>
      </c>
      <c r="B42" s="13">
        <v>11</v>
      </c>
      <c r="C42" s="14" t="s">
        <v>24</v>
      </c>
      <c r="D42" s="15">
        <v>3631</v>
      </c>
      <c r="E42" s="3" t="s">
        <v>268</v>
      </c>
      <c r="F42" s="3"/>
      <c r="G42" s="51">
        <v>5000</v>
      </c>
      <c r="H42" s="51"/>
      <c r="I42" s="51"/>
      <c r="J42" s="51">
        <f t="shared" si="0"/>
        <v>0</v>
      </c>
      <c r="K42" s="51"/>
      <c r="L42" s="51"/>
      <c r="M42" s="51">
        <f t="shared" si="1"/>
        <v>5000</v>
      </c>
    </row>
    <row r="43" spans="1:13" ht="14.25">
      <c r="A43" s="21" t="s">
        <v>19</v>
      </c>
      <c r="B43" s="13">
        <v>11</v>
      </c>
      <c r="C43" s="14" t="s">
        <v>24</v>
      </c>
      <c r="D43" s="15">
        <v>3721</v>
      </c>
      <c r="E43" s="3" t="s">
        <v>267</v>
      </c>
      <c r="F43" s="3"/>
      <c r="G43" s="51">
        <v>95000</v>
      </c>
      <c r="H43" s="51">
        <v>44543.2</v>
      </c>
      <c r="I43" s="51">
        <v>34863.6</v>
      </c>
      <c r="J43" s="51">
        <f t="shared" si="0"/>
        <v>79406.79999999999</v>
      </c>
      <c r="K43" s="51"/>
      <c r="L43" s="51"/>
      <c r="M43" s="51">
        <f t="shared" si="1"/>
        <v>95000</v>
      </c>
    </row>
    <row r="44" spans="1:13" ht="14.25">
      <c r="A44" s="21" t="s">
        <v>19</v>
      </c>
      <c r="B44" s="13">
        <v>11</v>
      </c>
      <c r="C44" s="14" t="s">
        <v>24</v>
      </c>
      <c r="D44" s="15">
        <v>3811</v>
      </c>
      <c r="E44" s="3" t="s">
        <v>156</v>
      </c>
      <c r="F44" s="3"/>
      <c r="G44" s="51">
        <v>5000</v>
      </c>
      <c r="H44" s="51"/>
      <c r="I44" s="51"/>
      <c r="J44" s="51">
        <f t="shared" si="0"/>
        <v>0</v>
      </c>
      <c r="K44" s="51"/>
      <c r="L44" s="51"/>
      <c r="M44" s="51">
        <f t="shared" si="1"/>
        <v>5000</v>
      </c>
    </row>
    <row r="45" spans="1:13" ht="14.25">
      <c r="A45" s="21" t="s">
        <v>19</v>
      </c>
      <c r="B45" s="13">
        <v>11</v>
      </c>
      <c r="C45" s="14" t="s">
        <v>24</v>
      </c>
      <c r="D45" s="15">
        <v>4221</v>
      </c>
      <c r="E45" s="3" t="s">
        <v>144</v>
      </c>
      <c r="F45" s="3"/>
      <c r="G45" s="51">
        <v>380000</v>
      </c>
      <c r="H45" s="51">
        <v>1527.5</v>
      </c>
      <c r="I45" s="51">
        <v>52794.94</v>
      </c>
      <c r="J45" s="51">
        <f t="shared" si="0"/>
        <v>54322.44</v>
      </c>
      <c r="K45" s="51"/>
      <c r="L45" s="51"/>
      <c r="M45" s="51">
        <f t="shared" si="1"/>
        <v>380000</v>
      </c>
    </row>
    <row r="46" spans="1:13" ht="14.25">
      <c r="A46" s="21" t="s">
        <v>19</v>
      </c>
      <c r="B46" s="13">
        <v>11</v>
      </c>
      <c r="C46" s="14" t="s">
        <v>24</v>
      </c>
      <c r="D46" s="15">
        <v>4222</v>
      </c>
      <c r="E46" s="3" t="s">
        <v>145</v>
      </c>
      <c r="F46" s="3"/>
      <c r="G46" s="51">
        <v>180500</v>
      </c>
      <c r="H46" s="51">
        <v>141554.43</v>
      </c>
      <c r="I46" s="51">
        <v>18065.18</v>
      </c>
      <c r="J46" s="51">
        <f t="shared" si="0"/>
        <v>159619.61</v>
      </c>
      <c r="K46" s="51"/>
      <c r="L46" s="51"/>
      <c r="M46" s="51">
        <f t="shared" si="1"/>
        <v>180500</v>
      </c>
    </row>
    <row r="47" spans="1:13" ht="14.25">
      <c r="A47" s="21" t="s">
        <v>19</v>
      </c>
      <c r="B47" s="13">
        <v>11</v>
      </c>
      <c r="C47" s="14" t="s">
        <v>24</v>
      </c>
      <c r="D47" s="15">
        <v>4223</v>
      </c>
      <c r="E47" s="3" t="s">
        <v>146</v>
      </c>
      <c r="F47" s="3"/>
      <c r="G47" s="51">
        <v>187340</v>
      </c>
      <c r="H47" s="51"/>
      <c r="I47" s="51">
        <v>54756.5</v>
      </c>
      <c r="J47" s="51">
        <f t="shared" si="0"/>
        <v>54756.5</v>
      </c>
      <c r="K47" s="51">
        <v>90000</v>
      </c>
      <c r="L47" s="51"/>
      <c r="M47" s="51">
        <f t="shared" si="1"/>
        <v>97340</v>
      </c>
    </row>
    <row r="48" spans="1:13" ht="14.25">
      <c r="A48" s="21" t="s">
        <v>19</v>
      </c>
      <c r="B48" s="13">
        <v>11</v>
      </c>
      <c r="C48" s="14" t="s">
        <v>24</v>
      </c>
      <c r="D48" s="15">
        <v>4227</v>
      </c>
      <c r="E48" s="3" t="s">
        <v>147</v>
      </c>
      <c r="F48" s="3"/>
      <c r="G48" s="51">
        <v>285000</v>
      </c>
      <c r="H48" s="51"/>
      <c r="I48" s="51"/>
      <c r="J48" s="51">
        <f t="shared" si="0"/>
        <v>0</v>
      </c>
      <c r="K48" s="51">
        <v>230000</v>
      </c>
      <c r="L48" s="51"/>
      <c r="M48" s="51">
        <f t="shared" si="1"/>
        <v>55000</v>
      </c>
    </row>
    <row r="49" spans="1:13" s="30" customFormat="1" ht="60">
      <c r="A49" s="70" t="s">
        <v>46</v>
      </c>
      <c r="B49" s="70"/>
      <c r="C49" s="70"/>
      <c r="D49" s="70"/>
      <c r="E49" s="1" t="s">
        <v>42</v>
      </c>
      <c r="F49" s="1" t="s">
        <v>292</v>
      </c>
      <c r="G49" s="11">
        <f>SUM(G50:G52)</f>
        <v>3000000</v>
      </c>
      <c r="H49" s="11">
        <f>SUM(H50:H52)</f>
        <v>519142.47000000003</v>
      </c>
      <c r="I49" s="11">
        <f>SUM(I50:I52)</f>
        <v>1451007.7199999997</v>
      </c>
      <c r="J49" s="11">
        <f t="shared" si="0"/>
        <v>1970150.1899999997</v>
      </c>
      <c r="K49" s="11">
        <f>SUM(K50:K52)</f>
        <v>300000</v>
      </c>
      <c r="L49" s="11">
        <f>SUM(L50:L52)</f>
        <v>0</v>
      </c>
      <c r="M49" s="11">
        <f t="shared" si="1"/>
        <v>2700000</v>
      </c>
    </row>
    <row r="50" spans="1:13" s="30" customFormat="1" ht="15">
      <c r="A50" s="21" t="s">
        <v>46</v>
      </c>
      <c r="B50" s="13">
        <v>11</v>
      </c>
      <c r="C50" s="14" t="s">
        <v>24</v>
      </c>
      <c r="D50" s="15">
        <v>3232</v>
      </c>
      <c r="E50" s="3" t="s">
        <v>132</v>
      </c>
      <c r="F50" s="3"/>
      <c r="G50" s="16">
        <v>1500000</v>
      </c>
      <c r="H50" s="16">
        <v>130115.91</v>
      </c>
      <c r="I50" s="16">
        <v>613389.22</v>
      </c>
      <c r="J50" s="16">
        <f t="shared" si="0"/>
        <v>743505.13</v>
      </c>
      <c r="K50" s="51">
        <v>200000</v>
      </c>
      <c r="L50" s="51"/>
      <c r="M50" s="16">
        <f t="shared" si="1"/>
        <v>1300000</v>
      </c>
    </row>
    <row r="51" spans="1:13" s="30" customFormat="1" ht="15">
      <c r="A51" s="21" t="s">
        <v>46</v>
      </c>
      <c r="B51" s="13">
        <v>11</v>
      </c>
      <c r="C51" s="14" t="s">
        <v>24</v>
      </c>
      <c r="D51" s="15">
        <v>3235</v>
      </c>
      <c r="E51" s="3" t="s">
        <v>49</v>
      </c>
      <c r="F51" s="3"/>
      <c r="G51" s="16">
        <v>1100000</v>
      </c>
      <c r="H51" s="16">
        <v>273208.26</v>
      </c>
      <c r="I51" s="16">
        <v>650355.83</v>
      </c>
      <c r="J51" s="16">
        <f t="shared" si="0"/>
        <v>923564.09</v>
      </c>
      <c r="K51" s="51">
        <v>100000</v>
      </c>
      <c r="L51" s="51"/>
      <c r="M51" s="16">
        <f t="shared" si="1"/>
        <v>1000000</v>
      </c>
    </row>
    <row r="52" spans="1:13" s="30" customFormat="1" ht="15">
      <c r="A52" s="21" t="s">
        <v>46</v>
      </c>
      <c r="B52" s="13">
        <v>11</v>
      </c>
      <c r="C52" s="14" t="s">
        <v>24</v>
      </c>
      <c r="D52" s="15">
        <v>3292</v>
      </c>
      <c r="E52" s="3" t="s">
        <v>137</v>
      </c>
      <c r="F52" s="3"/>
      <c r="G52" s="16">
        <v>400000</v>
      </c>
      <c r="H52" s="16">
        <v>115818.3</v>
      </c>
      <c r="I52" s="16">
        <v>187262.67</v>
      </c>
      <c r="J52" s="16">
        <f t="shared" si="0"/>
        <v>303080.97000000003</v>
      </c>
      <c r="K52" s="51"/>
      <c r="L52" s="51"/>
      <c r="M52" s="16">
        <f t="shared" si="1"/>
        <v>400000</v>
      </c>
    </row>
    <row r="53" spans="1:13" s="32" customFormat="1" ht="60">
      <c r="A53" s="70" t="s">
        <v>47</v>
      </c>
      <c r="B53" s="70"/>
      <c r="C53" s="70"/>
      <c r="D53" s="70"/>
      <c r="E53" s="1" t="s">
        <v>277</v>
      </c>
      <c r="F53" s="1" t="s">
        <v>292</v>
      </c>
      <c r="G53" s="11">
        <f>SUM(G54:G64)</f>
        <v>10000000</v>
      </c>
      <c r="H53" s="11">
        <f>SUM(H54:H64)</f>
        <v>2736157</v>
      </c>
      <c r="I53" s="11">
        <f>SUM(I54:I64)</f>
        <v>5649140.46</v>
      </c>
      <c r="J53" s="11">
        <f t="shared" si="0"/>
        <v>8385297.46</v>
      </c>
      <c r="K53" s="11">
        <f>SUM(K54:K64)</f>
        <v>780000</v>
      </c>
      <c r="L53" s="11">
        <f>SUM(L54:L64)</f>
        <v>1500000</v>
      </c>
      <c r="M53" s="11">
        <f t="shared" si="1"/>
        <v>10720000</v>
      </c>
    </row>
    <row r="54" spans="1:13" s="32" customFormat="1" ht="15">
      <c r="A54" s="21" t="s">
        <v>47</v>
      </c>
      <c r="B54" s="13">
        <v>11</v>
      </c>
      <c r="C54" s="14" t="s">
        <v>34</v>
      </c>
      <c r="D54" s="15">
        <v>3224</v>
      </c>
      <c r="E54" s="3" t="s">
        <v>130</v>
      </c>
      <c r="F54" s="3"/>
      <c r="G54" s="16">
        <v>20000</v>
      </c>
      <c r="H54" s="16">
        <v>14268.75</v>
      </c>
      <c r="I54" s="16">
        <v>5061.88</v>
      </c>
      <c r="J54" s="16">
        <f t="shared" si="0"/>
        <v>19330.63</v>
      </c>
      <c r="K54" s="51"/>
      <c r="L54" s="51"/>
      <c r="M54" s="16">
        <f t="shared" si="1"/>
        <v>20000</v>
      </c>
    </row>
    <row r="55" spans="1:13" s="32" customFormat="1" ht="15">
      <c r="A55" s="21" t="s">
        <v>47</v>
      </c>
      <c r="B55" s="13">
        <v>11</v>
      </c>
      <c r="C55" s="14" t="s">
        <v>34</v>
      </c>
      <c r="D55" s="15">
        <v>3232</v>
      </c>
      <c r="E55" s="3" t="s">
        <v>132</v>
      </c>
      <c r="F55" s="3"/>
      <c r="G55" s="16">
        <v>500000</v>
      </c>
      <c r="H55" s="16">
        <v>334999.08</v>
      </c>
      <c r="I55" s="16">
        <v>92623.99</v>
      </c>
      <c r="J55" s="16">
        <f t="shared" si="0"/>
        <v>427623.07</v>
      </c>
      <c r="K55" s="51"/>
      <c r="L55" s="51"/>
      <c r="M55" s="16">
        <f t="shared" si="1"/>
        <v>500000</v>
      </c>
    </row>
    <row r="56" spans="1:13" s="32" customFormat="1" ht="15">
      <c r="A56" s="21" t="s">
        <v>47</v>
      </c>
      <c r="B56" s="13">
        <v>11</v>
      </c>
      <c r="C56" s="14" t="s">
        <v>34</v>
      </c>
      <c r="D56" s="15">
        <v>3235</v>
      </c>
      <c r="E56" s="3" t="s">
        <v>49</v>
      </c>
      <c r="F56" s="3"/>
      <c r="G56" s="16">
        <v>150000</v>
      </c>
      <c r="H56" s="16"/>
      <c r="I56" s="16">
        <v>2435.4</v>
      </c>
      <c r="J56" s="16">
        <f t="shared" si="0"/>
        <v>2435.4</v>
      </c>
      <c r="K56" s="51">
        <v>130000</v>
      </c>
      <c r="L56" s="51"/>
      <c r="M56" s="16">
        <f t="shared" si="1"/>
        <v>20000</v>
      </c>
    </row>
    <row r="57" spans="1:13" s="32" customFormat="1" ht="15">
      <c r="A57" s="21" t="s">
        <v>47</v>
      </c>
      <c r="B57" s="13">
        <v>11</v>
      </c>
      <c r="C57" s="14" t="s">
        <v>34</v>
      </c>
      <c r="D57" s="15">
        <v>3237</v>
      </c>
      <c r="E57" s="3" t="s">
        <v>43</v>
      </c>
      <c r="F57" s="3"/>
      <c r="G57" s="16">
        <v>500</v>
      </c>
      <c r="H57" s="16"/>
      <c r="I57" s="16"/>
      <c r="J57" s="16">
        <f t="shared" si="0"/>
        <v>0</v>
      </c>
      <c r="K57" s="51"/>
      <c r="L57" s="51"/>
      <c r="M57" s="16">
        <f t="shared" si="1"/>
        <v>500</v>
      </c>
    </row>
    <row r="58" spans="1:13" s="32" customFormat="1" ht="15">
      <c r="A58" s="21" t="s">
        <v>47</v>
      </c>
      <c r="B58" s="13">
        <v>11</v>
      </c>
      <c r="C58" s="14" t="s">
        <v>34</v>
      </c>
      <c r="D58" s="15">
        <v>3238</v>
      </c>
      <c r="E58" s="3" t="s">
        <v>136</v>
      </c>
      <c r="F58" s="3"/>
      <c r="G58" s="16">
        <v>3289000</v>
      </c>
      <c r="H58" s="16">
        <v>271949.44</v>
      </c>
      <c r="I58" s="16">
        <v>2956761.92</v>
      </c>
      <c r="J58" s="16">
        <f t="shared" si="0"/>
        <v>3228711.36</v>
      </c>
      <c r="K58" s="51"/>
      <c r="L58" s="51">
        <v>1500000</v>
      </c>
      <c r="M58" s="16">
        <f t="shared" si="1"/>
        <v>4789000</v>
      </c>
    </row>
    <row r="59" spans="1:13" s="32" customFormat="1" ht="15">
      <c r="A59" s="21" t="s">
        <v>47</v>
      </c>
      <c r="B59" s="13">
        <v>11</v>
      </c>
      <c r="C59" s="14" t="s">
        <v>34</v>
      </c>
      <c r="D59" s="15">
        <v>4123</v>
      </c>
      <c r="E59" s="3" t="s">
        <v>148</v>
      </c>
      <c r="F59" s="3"/>
      <c r="G59" s="16">
        <v>1350000</v>
      </c>
      <c r="H59" s="16">
        <v>148598.93</v>
      </c>
      <c r="I59" s="16">
        <v>943166.86</v>
      </c>
      <c r="J59" s="16">
        <f t="shared" si="0"/>
        <v>1091765.79</v>
      </c>
      <c r="K59" s="51">
        <v>150000</v>
      </c>
      <c r="L59" s="51"/>
      <c r="M59" s="16">
        <f t="shared" si="1"/>
        <v>1200000</v>
      </c>
    </row>
    <row r="60" spans="1:13" s="32" customFormat="1" ht="15">
      <c r="A60" s="21" t="s">
        <v>47</v>
      </c>
      <c r="B60" s="13">
        <v>11</v>
      </c>
      <c r="C60" s="14" t="s">
        <v>34</v>
      </c>
      <c r="D60" s="15">
        <v>4126</v>
      </c>
      <c r="E60" s="3" t="s">
        <v>4</v>
      </c>
      <c r="F60" s="3"/>
      <c r="G60" s="16">
        <v>500</v>
      </c>
      <c r="H60" s="16"/>
      <c r="I60" s="16"/>
      <c r="J60" s="16">
        <f t="shared" si="0"/>
        <v>0</v>
      </c>
      <c r="K60" s="51"/>
      <c r="L60" s="51"/>
      <c r="M60" s="16">
        <f t="shared" si="1"/>
        <v>500</v>
      </c>
    </row>
    <row r="61" spans="1:13" s="32" customFormat="1" ht="15">
      <c r="A61" s="21" t="s">
        <v>47</v>
      </c>
      <c r="B61" s="13">
        <v>11</v>
      </c>
      <c r="C61" s="14" t="s">
        <v>34</v>
      </c>
      <c r="D61" s="15">
        <v>4221</v>
      </c>
      <c r="E61" s="3" t="s">
        <v>144</v>
      </c>
      <c r="F61" s="3"/>
      <c r="G61" s="16">
        <v>1900000</v>
      </c>
      <c r="H61" s="16">
        <v>1389450.43</v>
      </c>
      <c r="I61" s="16">
        <v>509772.27</v>
      </c>
      <c r="J61" s="16">
        <f t="shared" si="0"/>
        <v>1899222.7</v>
      </c>
      <c r="K61" s="51"/>
      <c r="L61" s="51"/>
      <c r="M61" s="16">
        <f t="shared" si="1"/>
        <v>1900000</v>
      </c>
    </row>
    <row r="62" spans="1:13" s="32" customFormat="1" ht="15">
      <c r="A62" s="21" t="s">
        <v>47</v>
      </c>
      <c r="B62" s="13">
        <v>11</v>
      </c>
      <c r="C62" s="14" t="s">
        <v>34</v>
      </c>
      <c r="D62" s="15">
        <v>4222</v>
      </c>
      <c r="E62" s="3" t="s">
        <v>145</v>
      </c>
      <c r="F62" s="3"/>
      <c r="G62" s="16">
        <v>520000</v>
      </c>
      <c r="H62" s="16">
        <v>408410.44</v>
      </c>
      <c r="I62" s="16">
        <v>111589.56</v>
      </c>
      <c r="J62" s="16">
        <f t="shared" si="0"/>
        <v>520000</v>
      </c>
      <c r="K62" s="51"/>
      <c r="L62" s="51"/>
      <c r="M62" s="16">
        <f t="shared" si="1"/>
        <v>520000</v>
      </c>
    </row>
    <row r="63" spans="1:13" s="32" customFormat="1" ht="15">
      <c r="A63" s="21" t="s">
        <v>47</v>
      </c>
      <c r="B63" s="13">
        <v>11</v>
      </c>
      <c r="C63" s="14" t="s">
        <v>34</v>
      </c>
      <c r="D63" s="15">
        <v>4225</v>
      </c>
      <c r="E63" s="3" t="s">
        <v>149</v>
      </c>
      <c r="F63" s="3"/>
      <c r="G63" s="16">
        <v>20000</v>
      </c>
      <c r="H63" s="16"/>
      <c r="I63" s="16"/>
      <c r="J63" s="16">
        <f t="shared" si="0"/>
        <v>0</v>
      </c>
      <c r="K63" s="51"/>
      <c r="L63" s="51"/>
      <c r="M63" s="16">
        <f t="shared" si="1"/>
        <v>20000</v>
      </c>
    </row>
    <row r="64" spans="1:13" s="32" customFormat="1" ht="15">
      <c r="A64" s="21" t="s">
        <v>47</v>
      </c>
      <c r="B64" s="13">
        <v>11</v>
      </c>
      <c r="C64" s="14" t="s">
        <v>34</v>
      </c>
      <c r="D64" s="15">
        <v>4262</v>
      </c>
      <c r="E64" s="3" t="s">
        <v>150</v>
      </c>
      <c r="F64" s="3"/>
      <c r="G64" s="16">
        <v>2250000</v>
      </c>
      <c r="H64" s="16">
        <v>168479.93</v>
      </c>
      <c r="I64" s="16">
        <v>1027728.58</v>
      </c>
      <c r="J64" s="16">
        <f t="shared" si="0"/>
        <v>1196208.51</v>
      </c>
      <c r="K64" s="51">
        <v>500000</v>
      </c>
      <c r="L64" s="51"/>
      <c r="M64" s="16">
        <f t="shared" si="1"/>
        <v>1750000</v>
      </c>
    </row>
    <row r="65" spans="1:13" s="19" customFormat="1" ht="60">
      <c r="A65" s="70" t="s">
        <v>90</v>
      </c>
      <c r="B65" s="70"/>
      <c r="C65" s="70"/>
      <c r="D65" s="70"/>
      <c r="E65" s="1" t="s">
        <v>88</v>
      </c>
      <c r="F65" s="1" t="s">
        <v>292</v>
      </c>
      <c r="G65" s="11">
        <f>SUM(G66:G67)</f>
        <v>4440500</v>
      </c>
      <c r="H65" s="11">
        <f>SUM(H66:H67)</f>
        <v>0</v>
      </c>
      <c r="I65" s="11">
        <f>SUM(I66:I67)</f>
        <v>143937.38</v>
      </c>
      <c r="J65" s="11">
        <f t="shared" si="0"/>
        <v>143937.38</v>
      </c>
      <c r="K65" s="11">
        <f>SUM(K66:K67)</f>
        <v>4155160</v>
      </c>
      <c r="L65" s="11">
        <f>SUM(L66:L67)</f>
        <v>0</v>
      </c>
      <c r="M65" s="11">
        <f t="shared" si="1"/>
        <v>285340</v>
      </c>
    </row>
    <row r="66" spans="1:13" s="19" customFormat="1" ht="14.25">
      <c r="A66" s="21" t="s">
        <v>90</v>
      </c>
      <c r="B66" s="13">
        <v>11</v>
      </c>
      <c r="C66" s="14" t="s">
        <v>24</v>
      </c>
      <c r="D66" s="15">
        <v>3299</v>
      </c>
      <c r="E66" s="3" t="s">
        <v>139</v>
      </c>
      <c r="F66" s="3"/>
      <c r="G66" s="51">
        <v>2008500</v>
      </c>
      <c r="H66" s="51"/>
      <c r="I66" s="51">
        <v>38311</v>
      </c>
      <c r="J66" s="51">
        <f t="shared" si="0"/>
        <v>38311</v>
      </c>
      <c r="K66" s="51">
        <v>1905160</v>
      </c>
      <c r="L66" s="51"/>
      <c r="M66" s="51">
        <f t="shared" si="1"/>
        <v>103340</v>
      </c>
    </row>
    <row r="67" spans="1:13" s="19" customFormat="1" ht="14.25">
      <c r="A67" s="21" t="s">
        <v>90</v>
      </c>
      <c r="B67" s="13">
        <v>11</v>
      </c>
      <c r="C67" s="14" t="s">
        <v>24</v>
      </c>
      <c r="D67" s="15">
        <v>3433</v>
      </c>
      <c r="E67" s="3" t="s">
        <v>140</v>
      </c>
      <c r="F67" s="3"/>
      <c r="G67" s="51">
        <v>2432000</v>
      </c>
      <c r="H67" s="51"/>
      <c r="I67" s="51">
        <v>105626.38</v>
      </c>
      <c r="J67" s="51">
        <f aca="true" t="shared" si="2" ref="J67:J130">H67+I67</f>
        <v>105626.38</v>
      </c>
      <c r="K67" s="51">
        <v>2250000</v>
      </c>
      <c r="L67" s="51"/>
      <c r="M67" s="51">
        <f aca="true" t="shared" si="3" ref="M67:M130">G67-K67+L67</f>
        <v>182000</v>
      </c>
    </row>
    <row r="68" spans="1:13" s="32" customFormat="1" ht="43.5" customHeight="1">
      <c r="A68" s="70" t="s">
        <v>322</v>
      </c>
      <c r="B68" s="74"/>
      <c r="C68" s="74"/>
      <c r="D68" s="74"/>
      <c r="E68" s="1" t="s">
        <v>266</v>
      </c>
      <c r="F68" s="1" t="s">
        <v>292</v>
      </c>
      <c r="G68" s="11">
        <f>SUM(G69:G73)</f>
        <v>1340000</v>
      </c>
      <c r="H68" s="11">
        <f>SUM(H69:H73)</f>
        <v>68982.31</v>
      </c>
      <c r="I68" s="11">
        <f>SUM(I69:I73)</f>
        <v>381757.34</v>
      </c>
      <c r="J68" s="11">
        <f t="shared" si="2"/>
        <v>450739.65</v>
      </c>
      <c r="K68" s="11">
        <f>SUM(K69:K73)</f>
        <v>600000</v>
      </c>
      <c r="L68" s="11">
        <f>SUM(L69:L73)</f>
        <v>0</v>
      </c>
      <c r="M68" s="11">
        <f t="shared" si="3"/>
        <v>740000</v>
      </c>
    </row>
    <row r="69" spans="1:13" s="19" customFormat="1" ht="14.25">
      <c r="A69" s="21" t="s">
        <v>322</v>
      </c>
      <c r="B69" s="13">
        <v>11</v>
      </c>
      <c r="C69" s="14" t="s">
        <v>34</v>
      </c>
      <c r="D69" s="15">
        <v>3232</v>
      </c>
      <c r="E69" s="3" t="s">
        <v>132</v>
      </c>
      <c r="F69" s="3"/>
      <c r="G69" s="16">
        <v>1000000</v>
      </c>
      <c r="H69" s="16">
        <v>68982.31</v>
      </c>
      <c r="I69" s="16">
        <v>363144.84</v>
      </c>
      <c r="J69" s="16">
        <f t="shared" si="2"/>
        <v>432127.15</v>
      </c>
      <c r="K69" s="51">
        <v>400000</v>
      </c>
      <c r="L69" s="51"/>
      <c r="M69" s="16">
        <f t="shared" si="3"/>
        <v>600000</v>
      </c>
    </row>
    <row r="70" spans="1:13" s="19" customFormat="1" ht="14.25">
      <c r="A70" s="21" t="s">
        <v>322</v>
      </c>
      <c r="B70" s="13">
        <v>11</v>
      </c>
      <c r="C70" s="14" t="s">
        <v>34</v>
      </c>
      <c r="D70" s="15">
        <v>3237</v>
      </c>
      <c r="E70" s="3" t="s">
        <v>43</v>
      </c>
      <c r="F70" s="3"/>
      <c r="G70" s="16">
        <v>20000</v>
      </c>
      <c r="H70" s="16"/>
      <c r="I70" s="16">
        <v>18612.5</v>
      </c>
      <c r="J70" s="16">
        <f t="shared" si="2"/>
        <v>18612.5</v>
      </c>
      <c r="K70" s="51"/>
      <c r="L70" s="51"/>
      <c r="M70" s="16">
        <f t="shared" si="3"/>
        <v>20000</v>
      </c>
    </row>
    <row r="71" spans="1:13" s="19" customFormat="1" ht="14.25">
      <c r="A71" s="21" t="s">
        <v>322</v>
      </c>
      <c r="B71" s="13">
        <v>11</v>
      </c>
      <c r="C71" s="14" t="s">
        <v>34</v>
      </c>
      <c r="D71" s="15">
        <v>4126</v>
      </c>
      <c r="E71" s="3" t="s">
        <v>4</v>
      </c>
      <c r="F71" s="3"/>
      <c r="G71" s="16">
        <v>20000</v>
      </c>
      <c r="H71" s="16"/>
      <c r="I71" s="16"/>
      <c r="J71" s="16">
        <f t="shared" si="2"/>
        <v>0</v>
      </c>
      <c r="K71" s="51"/>
      <c r="L71" s="51"/>
      <c r="M71" s="16">
        <f t="shared" si="3"/>
        <v>20000</v>
      </c>
    </row>
    <row r="72" spans="1:13" s="19" customFormat="1" ht="14.25">
      <c r="A72" s="21" t="s">
        <v>322</v>
      </c>
      <c r="B72" s="13">
        <v>11</v>
      </c>
      <c r="C72" s="14" t="s">
        <v>34</v>
      </c>
      <c r="D72" s="15">
        <v>4511</v>
      </c>
      <c r="E72" s="3" t="s">
        <v>151</v>
      </c>
      <c r="F72" s="3"/>
      <c r="G72" s="52">
        <v>200000</v>
      </c>
      <c r="H72" s="52"/>
      <c r="I72" s="52"/>
      <c r="J72" s="52">
        <f t="shared" si="2"/>
        <v>0</v>
      </c>
      <c r="K72" s="68">
        <v>150000</v>
      </c>
      <c r="L72" s="68"/>
      <c r="M72" s="52">
        <f t="shared" si="3"/>
        <v>50000</v>
      </c>
    </row>
    <row r="73" spans="1:13" s="19" customFormat="1" ht="14.25">
      <c r="A73" s="21" t="s">
        <v>322</v>
      </c>
      <c r="B73" s="13">
        <v>11</v>
      </c>
      <c r="C73" s="14" t="s">
        <v>34</v>
      </c>
      <c r="D73" s="15">
        <v>4521</v>
      </c>
      <c r="E73" s="3" t="s">
        <v>152</v>
      </c>
      <c r="F73" s="3"/>
      <c r="G73" s="52">
        <v>100000</v>
      </c>
      <c r="H73" s="52"/>
      <c r="I73" s="52"/>
      <c r="J73" s="52">
        <f t="shared" si="2"/>
        <v>0</v>
      </c>
      <c r="K73" s="68">
        <v>50000</v>
      </c>
      <c r="L73" s="68"/>
      <c r="M73" s="52">
        <f t="shared" si="3"/>
        <v>50000</v>
      </c>
    </row>
    <row r="74" spans="1:13" s="33" customFormat="1" ht="15.75">
      <c r="A74" s="81" t="s">
        <v>402</v>
      </c>
      <c r="B74" s="81"/>
      <c r="C74" s="81"/>
      <c r="D74" s="81"/>
      <c r="E74" s="81"/>
      <c r="F74" s="81"/>
      <c r="G74" s="53">
        <f>G75+G206</f>
        <v>379980500</v>
      </c>
      <c r="H74" s="53">
        <f>H75+H206</f>
        <v>121406566.9</v>
      </c>
      <c r="I74" s="53">
        <f>I75+I206</f>
        <v>187181955.83000004</v>
      </c>
      <c r="J74" s="53">
        <f t="shared" si="2"/>
        <v>308588522.73</v>
      </c>
      <c r="K74" s="53">
        <f>K75+K206</f>
        <v>41092745</v>
      </c>
      <c r="L74" s="53">
        <f>L75+L206</f>
        <v>35720000</v>
      </c>
      <c r="M74" s="53">
        <f t="shared" si="3"/>
        <v>374607755</v>
      </c>
    </row>
    <row r="75" spans="1:13" ht="48" customHeight="1">
      <c r="A75" s="75" t="s">
        <v>399</v>
      </c>
      <c r="B75" s="76"/>
      <c r="C75" s="76"/>
      <c r="D75" s="76"/>
      <c r="E75" s="76"/>
      <c r="F75" s="77"/>
      <c r="G75" s="50">
        <f>G76+G78+G80+G83+G86+G88+G91+G93+G96+G98+G103+G105+G107+G112+G114+G116+G121+G124+G126+G129+G134+G137+G140+G142+G152+G158+G167+G171+G179+G181+G183+G186+G195+G198+G200+G204</f>
        <v>337503000</v>
      </c>
      <c r="H75" s="50">
        <f>H76+H78+H80+H83+H86+H88+H91+H93+H96+H98+H103+H105+H107+H112+H114+H116+H121+H124+H126+H129+H134+H137+H140+H142+H152+H158+H167+H171+H179+H181+H183+H186+H195+H198+H200+H204</f>
        <v>108045647.91</v>
      </c>
      <c r="I75" s="50">
        <f>I76+I78+I80+I83+I86+I88+I91+I93+I96+I98+I103+I105+I107+I112+I114+I116+I121+I124+I126+I129+I134+I137+I140+I142+I152+I158+I167+I171+I179+I181+I183+I186+I195+I198+I200+I204</f>
        <v>167108020.41000003</v>
      </c>
      <c r="J75" s="50">
        <f t="shared" si="2"/>
        <v>275153668.32000005</v>
      </c>
      <c r="K75" s="50">
        <f>K76+K78+K80+K83+K86+K88+K91+K93+K96+K98+K103+K105+K107+K112+K114+K116+K121+K124+K126+K129+K134+K137+K140+K142+K152+K158+K167+K171+K179+K181+K183+K186+K195+K198+K200+K204</f>
        <v>35982745</v>
      </c>
      <c r="L75" s="50">
        <f>L76+L78+L80+L83+L86+L88+L91+L93+L96+L98+L103+L105+L107+L112+L114+L116+L121+L124+L126+L129+L134+L137+L140+L142+L152+L158+L167+L171+L179+L181+L183+L186+L195+L198+L200+L204</f>
        <v>33920000</v>
      </c>
      <c r="M75" s="50">
        <f t="shared" si="3"/>
        <v>335440255</v>
      </c>
    </row>
    <row r="76" spans="1:13" s="30" customFormat="1" ht="60">
      <c r="A76" s="70" t="s">
        <v>73</v>
      </c>
      <c r="B76" s="70"/>
      <c r="C76" s="70"/>
      <c r="D76" s="70"/>
      <c r="E76" s="1" t="s">
        <v>393</v>
      </c>
      <c r="F76" s="1" t="s">
        <v>287</v>
      </c>
      <c r="G76" s="11">
        <f>SUM(G77:G77)</f>
        <v>10000000</v>
      </c>
      <c r="H76" s="11">
        <f>SUM(H77:H77)</f>
        <v>10000000</v>
      </c>
      <c r="I76" s="11">
        <f>SUM(I77:I77)</f>
        <v>0</v>
      </c>
      <c r="J76" s="11">
        <f t="shared" si="2"/>
        <v>10000000</v>
      </c>
      <c r="K76" s="11">
        <f>SUM(K77:K77)</f>
        <v>3966920</v>
      </c>
      <c r="L76" s="11">
        <f>SUM(L77:L77)</f>
        <v>0</v>
      </c>
      <c r="M76" s="11">
        <f t="shared" si="3"/>
        <v>6033080</v>
      </c>
    </row>
    <row r="77" spans="1:13" s="19" customFormat="1" ht="14.25">
      <c r="A77" s="21" t="s">
        <v>73</v>
      </c>
      <c r="B77" s="13">
        <v>11</v>
      </c>
      <c r="C77" s="14" t="s">
        <v>31</v>
      </c>
      <c r="D77" s="15">
        <v>3821</v>
      </c>
      <c r="E77" s="3" t="s">
        <v>45</v>
      </c>
      <c r="F77" s="3"/>
      <c r="G77" s="51">
        <v>10000000</v>
      </c>
      <c r="H77" s="51">
        <v>10000000</v>
      </c>
      <c r="I77" s="51"/>
      <c r="J77" s="51">
        <f t="shared" si="2"/>
        <v>10000000</v>
      </c>
      <c r="K77" s="51">
        <v>3966920</v>
      </c>
      <c r="L77" s="51"/>
      <c r="M77" s="51">
        <f t="shared" si="3"/>
        <v>6033080</v>
      </c>
    </row>
    <row r="78" spans="1:13" s="32" customFormat="1" ht="45">
      <c r="A78" s="70" t="s">
        <v>361</v>
      </c>
      <c r="B78" s="70"/>
      <c r="C78" s="70"/>
      <c r="D78" s="70"/>
      <c r="E78" s="1" t="s">
        <v>362</v>
      </c>
      <c r="F78" s="1"/>
      <c r="G78" s="11">
        <f>SUM(G79)</f>
        <v>34625000</v>
      </c>
      <c r="H78" s="11">
        <f>SUM(H79)</f>
        <v>7425000</v>
      </c>
      <c r="I78" s="11">
        <f>SUM(I79)</f>
        <v>27013905.15</v>
      </c>
      <c r="J78" s="11">
        <f t="shared" si="2"/>
        <v>34438905.15</v>
      </c>
      <c r="K78" s="11">
        <f>SUM(K79)</f>
        <v>7495000</v>
      </c>
      <c r="L78" s="11">
        <f>SUM(L79)</f>
        <v>0</v>
      </c>
      <c r="M78" s="11">
        <f t="shared" si="3"/>
        <v>27130000</v>
      </c>
    </row>
    <row r="79" spans="1:13" s="19" customFormat="1" ht="14.25">
      <c r="A79" s="12" t="s">
        <v>361</v>
      </c>
      <c r="B79" s="13">
        <v>11</v>
      </c>
      <c r="C79" s="14" t="s">
        <v>31</v>
      </c>
      <c r="D79" s="15">
        <v>3811</v>
      </c>
      <c r="E79" s="3" t="s">
        <v>156</v>
      </c>
      <c r="F79" s="3"/>
      <c r="G79" s="51">
        <v>34625000</v>
      </c>
      <c r="H79" s="51">
        <v>7425000</v>
      </c>
      <c r="I79" s="51">
        <v>27013905.15</v>
      </c>
      <c r="J79" s="51">
        <f t="shared" si="2"/>
        <v>34438905.15</v>
      </c>
      <c r="K79" s="51">
        <v>7495000</v>
      </c>
      <c r="L79" s="51"/>
      <c r="M79" s="51">
        <f t="shared" si="3"/>
        <v>27130000</v>
      </c>
    </row>
    <row r="80" spans="1:13" s="30" customFormat="1" ht="60">
      <c r="A80" s="70" t="s">
        <v>176</v>
      </c>
      <c r="B80" s="70"/>
      <c r="C80" s="70"/>
      <c r="D80" s="70"/>
      <c r="E80" s="1" t="s">
        <v>94</v>
      </c>
      <c r="F80" s="1" t="s">
        <v>287</v>
      </c>
      <c r="G80" s="11">
        <f>SUM(G81:G82)</f>
        <v>29000000</v>
      </c>
      <c r="H80" s="11">
        <f>SUM(H81:H82)</f>
        <v>0</v>
      </c>
      <c r="I80" s="11">
        <f>SUM(I81:I82)</f>
        <v>0</v>
      </c>
      <c r="J80" s="11">
        <f t="shared" si="2"/>
        <v>0</v>
      </c>
      <c r="K80" s="11">
        <f>SUM(K81:K82)</f>
        <v>0</v>
      </c>
      <c r="L80" s="11">
        <f>SUM(L81:L82)</f>
        <v>9800000</v>
      </c>
      <c r="M80" s="11">
        <f t="shared" si="3"/>
        <v>38800000</v>
      </c>
    </row>
    <row r="81" spans="1:13" ht="42.75">
      <c r="A81" s="20" t="s">
        <v>176</v>
      </c>
      <c r="B81" s="13">
        <v>11</v>
      </c>
      <c r="C81" s="17" t="s">
        <v>31</v>
      </c>
      <c r="D81" s="15">
        <v>3862</v>
      </c>
      <c r="E81" s="3" t="s">
        <v>349</v>
      </c>
      <c r="F81" s="3"/>
      <c r="G81" s="51">
        <v>27000000</v>
      </c>
      <c r="H81" s="51"/>
      <c r="I81" s="51"/>
      <c r="J81" s="51">
        <f t="shared" si="2"/>
        <v>0</v>
      </c>
      <c r="K81" s="51"/>
      <c r="L81" s="51">
        <v>9500000</v>
      </c>
      <c r="M81" s="51">
        <f t="shared" si="3"/>
        <v>36500000</v>
      </c>
    </row>
    <row r="82" spans="1:13" ht="14.25">
      <c r="A82" s="20" t="s">
        <v>176</v>
      </c>
      <c r="B82" s="13">
        <v>11</v>
      </c>
      <c r="C82" s="17" t="s">
        <v>31</v>
      </c>
      <c r="D82" s="15">
        <v>3863</v>
      </c>
      <c r="E82" s="3" t="s">
        <v>363</v>
      </c>
      <c r="F82" s="3"/>
      <c r="G82" s="51">
        <v>2000000</v>
      </c>
      <c r="H82" s="51"/>
      <c r="I82" s="51"/>
      <c r="J82" s="51">
        <f t="shared" si="2"/>
        <v>0</v>
      </c>
      <c r="K82" s="51"/>
      <c r="L82" s="51">
        <v>300000</v>
      </c>
      <c r="M82" s="51">
        <f t="shared" si="3"/>
        <v>2300000</v>
      </c>
    </row>
    <row r="83" spans="1:13" s="30" customFormat="1" ht="45">
      <c r="A83" s="70" t="s">
        <v>177</v>
      </c>
      <c r="B83" s="70"/>
      <c r="C83" s="70"/>
      <c r="D83" s="70"/>
      <c r="E83" s="1" t="s">
        <v>297</v>
      </c>
      <c r="F83" s="1" t="s">
        <v>293</v>
      </c>
      <c r="G83" s="11">
        <f>SUM(G84:G85)</f>
        <v>1050000</v>
      </c>
      <c r="H83" s="11">
        <f>SUM(H84:H85)</f>
        <v>807500</v>
      </c>
      <c r="I83" s="11">
        <f>SUM(I84:I85)</f>
        <v>187500</v>
      </c>
      <c r="J83" s="11">
        <f t="shared" si="2"/>
        <v>995000</v>
      </c>
      <c r="K83" s="11">
        <f>SUM(K84:K85)</f>
        <v>55000</v>
      </c>
      <c r="L83" s="11">
        <f>SUM(L84:L85)</f>
        <v>0</v>
      </c>
      <c r="M83" s="11">
        <f t="shared" si="3"/>
        <v>995000</v>
      </c>
    </row>
    <row r="84" spans="1:13" ht="14.25">
      <c r="A84" s="21" t="s">
        <v>177</v>
      </c>
      <c r="B84" s="13">
        <v>11</v>
      </c>
      <c r="C84" s="17" t="s">
        <v>31</v>
      </c>
      <c r="D84" s="15">
        <v>3233</v>
      </c>
      <c r="E84" s="3" t="s">
        <v>133</v>
      </c>
      <c r="F84" s="3"/>
      <c r="G84" s="51">
        <v>250000</v>
      </c>
      <c r="H84" s="51">
        <v>220000</v>
      </c>
      <c r="I84" s="51"/>
      <c r="J84" s="51">
        <f t="shared" si="2"/>
        <v>220000</v>
      </c>
      <c r="K84" s="51">
        <v>30000</v>
      </c>
      <c r="L84" s="51"/>
      <c r="M84" s="51">
        <f t="shared" si="3"/>
        <v>220000</v>
      </c>
    </row>
    <row r="85" spans="1:13" ht="14.25">
      <c r="A85" s="21" t="s">
        <v>177</v>
      </c>
      <c r="B85" s="13">
        <v>11</v>
      </c>
      <c r="C85" s="17" t="s">
        <v>31</v>
      </c>
      <c r="D85" s="15">
        <v>3237</v>
      </c>
      <c r="E85" s="3" t="s">
        <v>43</v>
      </c>
      <c r="F85" s="3"/>
      <c r="G85" s="51">
        <v>800000</v>
      </c>
      <c r="H85" s="51">
        <v>587500</v>
      </c>
      <c r="I85" s="51">
        <v>187500</v>
      </c>
      <c r="J85" s="51">
        <f t="shared" si="2"/>
        <v>775000</v>
      </c>
      <c r="K85" s="51">
        <v>25000</v>
      </c>
      <c r="L85" s="51"/>
      <c r="M85" s="51">
        <f t="shared" si="3"/>
        <v>775000</v>
      </c>
    </row>
    <row r="86" spans="1:13" s="30" customFormat="1" ht="60">
      <c r="A86" s="70" t="s">
        <v>178</v>
      </c>
      <c r="B86" s="70"/>
      <c r="C86" s="70"/>
      <c r="D86" s="70"/>
      <c r="E86" s="1" t="s">
        <v>93</v>
      </c>
      <c r="F86" s="1" t="s">
        <v>287</v>
      </c>
      <c r="G86" s="11">
        <f>SUM(G87:G87)</f>
        <v>5000000</v>
      </c>
      <c r="H86" s="11">
        <f>SUM(H87:H87)</f>
        <v>0</v>
      </c>
      <c r="I86" s="11">
        <f>SUM(I87:I87)</f>
        <v>5000000</v>
      </c>
      <c r="J86" s="11">
        <f t="shared" si="2"/>
        <v>5000000</v>
      </c>
      <c r="K86" s="11">
        <f>SUM(K87:K87)</f>
        <v>0</v>
      </c>
      <c r="L86" s="11">
        <f>SUM(L87:L87)</f>
        <v>0</v>
      </c>
      <c r="M86" s="11">
        <f t="shared" si="3"/>
        <v>5000000</v>
      </c>
    </row>
    <row r="87" spans="1:13" ht="14.25">
      <c r="A87" s="21" t="s">
        <v>178</v>
      </c>
      <c r="B87" s="13">
        <v>11</v>
      </c>
      <c r="C87" s="17" t="s">
        <v>31</v>
      </c>
      <c r="D87" s="15">
        <v>3811</v>
      </c>
      <c r="E87" s="3" t="s">
        <v>156</v>
      </c>
      <c r="F87" s="3"/>
      <c r="G87" s="51">
        <v>5000000</v>
      </c>
      <c r="H87" s="51"/>
      <c r="I87" s="51">
        <v>5000000</v>
      </c>
      <c r="J87" s="51">
        <f t="shared" si="2"/>
        <v>5000000</v>
      </c>
      <c r="K87" s="51"/>
      <c r="L87" s="51"/>
      <c r="M87" s="51">
        <f t="shared" si="3"/>
        <v>5000000</v>
      </c>
    </row>
    <row r="88" spans="1:13" s="30" customFormat="1" ht="60">
      <c r="A88" s="70" t="s">
        <v>179</v>
      </c>
      <c r="B88" s="70"/>
      <c r="C88" s="70"/>
      <c r="D88" s="70"/>
      <c r="E88" s="1" t="s">
        <v>298</v>
      </c>
      <c r="F88" s="1" t="s">
        <v>287</v>
      </c>
      <c r="G88" s="11">
        <f>SUM(G89:G90)</f>
        <v>60790000</v>
      </c>
      <c r="H88" s="11">
        <f>SUM(H89:H90)</f>
        <v>38056556.46</v>
      </c>
      <c r="I88" s="11">
        <f>SUM(I89:I90)</f>
        <v>22733443.54</v>
      </c>
      <c r="J88" s="11">
        <f t="shared" si="2"/>
        <v>60790000</v>
      </c>
      <c r="K88" s="11">
        <f>SUM(K89:K90)</f>
        <v>5000000</v>
      </c>
      <c r="L88" s="11">
        <f>SUM(L89:L90)</f>
        <v>0</v>
      </c>
      <c r="M88" s="11">
        <f t="shared" si="3"/>
        <v>55790000</v>
      </c>
    </row>
    <row r="89" spans="1:13" ht="14.25">
      <c r="A89" s="21" t="s">
        <v>179</v>
      </c>
      <c r="B89" s="13">
        <v>11</v>
      </c>
      <c r="C89" s="17" t="s">
        <v>31</v>
      </c>
      <c r="D89" s="15">
        <v>3811</v>
      </c>
      <c r="E89" s="3" t="s">
        <v>156</v>
      </c>
      <c r="F89" s="3"/>
      <c r="G89" s="54">
        <v>56290000</v>
      </c>
      <c r="H89" s="54">
        <v>33556556.46</v>
      </c>
      <c r="I89" s="54">
        <v>22733443.54</v>
      </c>
      <c r="J89" s="54">
        <f t="shared" si="2"/>
        <v>56290000</v>
      </c>
      <c r="K89" s="54">
        <v>5000000</v>
      </c>
      <c r="L89" s="54"/>
      <c r="M89" s="54">
        <f t="shared" si="3"/>
        <v>51290000</v>
      </c>
    </row>
    <row r="90" spans="1:13" ht="14.25">
      <c r="A90" s="21" t="s">
        <v>179</v>
      </c>
      <c r="B90" s="13">
        <v>11</v>
      </c>
      <c r="C90" s="17" t="s">
        <v>31</v>
      </c>
      <c r="D90" s="15">
        <v>3821</v>
      </c>
      <c r="E90" s="3" t="s">
        <v>45</v>
      </c>
      <c r="F90" s="3"/>
      <c r="G90" s="54">
        <v>4500000</v>
      </c>
      <c r="H90" s="54">
        <v>4500000</v>
      </c>
      <c r="I90" s="54"/>
      <c r="J90" s="54">
        <f t="shared" si="2"/>
        <v>4500000</v>
      </c>
      <c r="K90" s="54"/>
      <c r="L90" s="54"/>
      <c r="M90" s="54">
        <f t="shared" si="3"/>
        <v>4500000</v>
      </c>
    </row>
    <row r="91" spans="1:13" s="30" customFormat="1" ht="75">
      <c r="A91" s="70" t="s">
        <v>183</v>
      </c>
      <c r="B91" s="70"/>
      <c r="C91" s="70"/>
      <c r="D91" s="70"/>
      <c r="E91" s="1" t="s">
        <v>394</v>
      </c>
      <c r="F91" s="1" t="s">
        <v>287</v>
      </c>
      <c r="G91" s="11">
        <f>SUM(G92)</f>
        <v>26500000</v>
      </c>
      <c r="H91" s="11">
        <f>SUM(H92)</f>
        <v>2320964.1</v>
      </c>
      <c r="I91" s="11">
        <f>SUM(I92)</f>
        <v>6881796.8</v>
      </c>
      <c r="J91" s="11">
        <f t="shared" si="2"/>
        <v>9202760.9</v>
      </c>
      <c r="K91" s="11">
        <f>SUM(K92)</f>
        <v>0</v>
      </c>
      <c r="L91" s="11">
        <f>SUM(L92)</f>
        <v>0</v>
      </c>
      <c r="M91" s="11">
        <f t="shared" si="3"/>
        <v>26500000</v>
      </c>
    </row>
    <row r="92" spans="1:13" ht="14.25">
      <c r="A92" s="21" t="s">
        <v>183</v>
      </c>
      <c r="B92" s="13">
        <v>11</v>
      </c>
      <c r="C92" s="17" t="s">
        <v>31</v>
      </c>
      <c r="D92" s="15">
        <v>3821</v>
      </c>
      <c r="E92" s="3" t="s">
        <v>45</v>
      </c>
      <c r="F92" s="3"/>
      <c r="G92" s="51">
        <v>26500000</v>
      </c>
      <c r="H92" s="51">
        <v>2320964.1</v>
      </c>
      <c r="I92" s="51">
        <v>6881796.8</v>
      </c>
      <c r="J92" s="51">
        <f t="shared" si="2"/>
        <v>9202760.9</v>
      </c>
      <c r="K92" s="51"/>
      <c r="L92" s="51"/>
      <c r="M92" s="51">
        <f t="shared" si="3"/>
        <v>26500000</v>
      </c>
    </row>
    <row r="93" spans="1:13" s="32" customFormat="1" ht="60">
      <c r="A93" s="70" t="s">
        <v>82</v>
      </c>
      <c r="B93" s="70"/>
      <c r="C93" s="70"/>
      <c r="D93" s="70"/>
      <c r="E93" s="1" t="s">
        <v>67</v>
      </c>
      <c r="F93" s="1" t="s">
        <v>287</v>
      </c>
      <c r="G93" s="11">
        <f>SUM(G94:G95)</f>
        <v>94350000</v>
      </c>
      <c r="H93" s="11">
        <f>SUM(H94:H95)</f>
        <v>26167653.55</v>
      </c>
      <c r="I93" s="11">
        <f>SUM(I94:I95)</f>
        <v>68182346.45</v>
      </c>
      <c r="J93" s="11">
        <f t="shared" si="2"/>
        <v>94350000</v>
      </c>
      <c r="K93" s="11">
        <f>SUM(K94:K95)</f>
        <v>8500000</v>
      </c>
      <c r="L93" s="11">
        <f>SUM(L94:L95)</f>
        <v>24000000</v>
      </c>
      <c r="M93" s="11">
        <f t="shared" si="3"/>
        <v>109850000</v>
      </c>
    </row>
    <row r="94" spans="1:13" s="19" customFormat="1" ht="14.25">
      <c r="A94" s="21" t="s">
        <v>82</v>
      </c>
      <c r="B94" s="13">
        <v>11</v>
      </c>
      <c r="C94" s="17" t="s">
        <v>31</v>
      </c>
      <c r="D94" s="15">
        <v>3811</v>
      </c>
      <c r="E94" s="3" t="s">
        <v>156</v>
      </c>
      <c r="F94" s="3"/>
      <c r="G94" s="16">
        <v>46110000</v>
      </c>
      <c r="H94" s="16">
        <v>20975896.91</v>
      </c>
      <c r="I94" s="16">
        <v>25134103.09</v>
      </c>
      <c r="J94" s="16">
        <f t="shared" si="2"/>
        <v>46110000</v>
      </c>
      <c r="K94" s="51">
        <v>8500000</v>
      </c>
      <c r="L94" s="51"/>
      <c r="M94" s="16">
        <f t="shared" si="3"/>
        <v>37610000</v>
      </c>
    </row>
    <row r="95" spans="1:13" s="19" customFormat="1" ht="14.25">
      <c r="A95" s="21" t="s">
        <v>82</v>
      </c>
      <c r="B95" s="13">
        <v>11</v>
      </c>
      <c r="C95" s="17" t="s">
        <v>31</v>
      </c>
      <c r="D95" s="18">
        <v>3821</v>
      </c>
      <c r="E95" s="3" t="s">
        <v>45</v>
      </c>
      <c r="F95" s="3"/>
      <c r="G95" s="16">
        <v>48240000</v>
      </c>
      <c r="H95" s="16">
        <v>5191756.64</v>
      </c>
      <c r="I95" s="16">
        <v>43048243.36</v>
      </c>
      <c r="J95" s="16">
        <f t="shared" si="2"/>
        <v>48240000</v>
      </c>
      <c r="K95" s="51"/>
      <c r="L95" s="51">
        <v>24000000</v>
      </c>
      <c r="M95" s="16">
        <f t="shared" si="3"/>
        <v>72240000</v>
      </c>
    </row>
    <row r="96" spans="1:13" ht="60">
      <c r="A96" s="70" t="s">
        <v>180</v>
      </c>
      <c r="B96" s="70"/>
      <c r="C96" s="70"/>
      <c r="D96" s="70"/>
      <c r="E96" s="1" t="s">
        <v>16</v>
      </c>
      <c r="F96" s="1" t="s">
        <v>287</v>
      </c>
      <c r="G96" s="11">
        <f>SUM(G97:G97)</f>
        <v>16000000</v>
      </c>
      <c r="H96" s="11">
        <f>SUM(H97:H97)</f>
        <v>0</v>
      </c>
      <c r="I96" s="11">
        <f>SUM(I97:I97)</f>
        <v>16000000</v>
      </c>
      <c r="J96" s="11">
        <f t="shared" si="2"/>
        <v>16000000</v>
      </c>
      <c r="K96" s="11">
        <f>SUM(K97:K97)</f>
        <v>0</v>
      </c>
      <c r="L96" s="11">
        <f>SUM(L97:L97)</f>
        <v>0</v>
      </c>
      <c r="M96" s="11">
        <f t="shared" si="3"/>
        <v>16000000</v>
      </c>
    </row>
    <row r="97" spans="1:13" ht="14.25">
      <c r="A97" s="21" t="s">
        <v>180</v>
      </c>
      <c r="B97" s="13">
        <v>11</v>
      </c>
      <c r="C97" s="17" t="s">
        <v>31</v>
      </c>
      <c r="D97" s="18">
        <v>3811</v>
      </c>
      <c r="E97" s="3" t="s">
        <v>156</v>
      </c>
      <c r="F97" s="3"/>
      <c r="G97" s="51">
        <v>16000000</v>
      </c>
      <c r="H97" s="51"/>
      <c r="I97" s="51">
        <v>16000000</v>
      </c>
      <c r="J97" s="51">
        <f t="shared" si="2"/>
        <v>16000000</v>
      </c>
      <c r="K97" s="51"/>
      <c r="L97" s="51"/>
      <c r="M97" s="51">
        <f t="shared" si="3"/>
        <v>16000000</v>
      </c>
    </row>
    <row r="98" spans="1:13" s="35" customFormat="1" ht="60">
      <c r="A98" s="70" t="s">
        <v>74</v>
      </c>
      <c r="B98" s="70"/>
      <c r="C98" s="70"/>
      <c r="D98" s="70"/>
      <c r="E98" s="1" t="s">
        <v>299</v>
      </c>
      <c r="F98" s="1" t="s">
        <v>287</v>
      </c>
      <c r="G98" s="11">
        <f>SUM(G99:G102)</f>
        <v>4000000</v>
      </c>
      <c r="H98" s="11">
        <f>SUM(H99:H102)</f>
        <v>0</v>
      </c>
      <c r="I98" s="11">
        <f>SUM(I99:I102)</f>
        <v>183713.66999999998</v>
      </c>
      <c r="J98" s="11">
        <f t="shared" si="2"/>
        <v>183713.66999999998</v>
      </c>
      <c r="K98" s="11">
        <f>SUM(K99:K102)</f>
        <v>3100000</v>
      </c>
      <c r="L98" s="11">
        <f>SUM(L99:L102)</f>
        <v>0</v>
      </c>
      <c r="M98" s="11">
        <f t="shared" si="3"/>
        <v>900000</v>
      </c>
    </row>
    <row r="99" spans="1:13" ht="14.25">
      <c r="A99" s="20" t="s">
        <v>74</v>
      </c>
      <c r="B99" s="13">
        <v>11</v>
      </c>
      <c r="C99" s="17" t="s">
        <v>31</v>
      </c>
      <c r="D99" s="15">
        <v>3237</v>
      </c>
      <c r="E99" s="3" t="s">
        <v>43</v>
      </c>
      <c r="F99" s="3"/>
      <c r="G99" s="51">
        <v>200000</v>
      </c>
      <c r="H99" s="51"/>
      <c r="I99" s="51">
        <v>16429.09</v>
      </c>
      <c r="J99" s="51">
        <f t="shared" si="2"/>
        <v>16429.09</v>
      </c>
      <c r="K99" s="51"/>
      <c r="L99" s="51"/>
      <c r="M99" s="51">
        <f t="shared" si="3"/>
        <v>200000</v>
      </c>
    </row>
    <row r="100" spans="1:13" ht="14.25">
      <c r="A100" s="21" t="s">
        <v>74</v>
      </c>
      <c r="B100" s="13">
        <v>11</v>
      </c>
      <c r="C100" s="17" t="s">
        <v>31</v>
      </c>
      <c r="D100" s="15">
        <v>3631</v>
      </c>
      <c r="E100" s="3" t="s">
        <v>268</v>
      </c>
      <c r="F100" s="3"/>
      <c r="G100" s="51">
        <v>1000000</v>
      </c>
      <c r="H100" s="51"/>
      <c r="I100" s="51"/>
      <c r="J100" s="51">
        <f t="shared" si="2"/>
        <v>0</v>
      </c>
      <c r="K100" s="51">
        <v>500000</v>
      </c>
      <c r="L100" s="51"/>
      <c r="M100" s="51">
        <f t="shared" si="3"/>
        <v>500000</v>
      </c>
    </row>
    <row r="101" spans="1:13" ht="14.25">
      <c r="A101" s="20" t="s">
        <v>74</v>
      </c>
      <c r="B101" s="13">
        <v>11</v>
      </c>
      <c r="C101" s="17" t="s">
        <v>31</v>
      </c>
      <c r="D101" s="15">
        <v>3831</v>
      </c>
      <c r="E101" s="3" t="s">
        <v>364</v>
      </c>
      <c r="F101" s="3"/>
      <c r="G101" s="51">
        <v>2500000</v>
      </c>
      <c r="H101" s="51"/>
      <c r="I101" s="51">
        <v>80097.08</v>
      </c>
      <c r="J101" s="51">
        <f t="shared" si="2"/>
        <v>80097.08</v>
      </c>
      <c r="K101" s="51">
        <v>2400000</v>
      </c>
      <c r="L101" s="51"/>
      <c r="M101" s="51">
        <f t="shared" si="3"/>
        <v>100000</v>
      </c>
    </row>
    <row r="102" spans="1:13" ht="14.25">
      <c r="A102" s="20" t="s">
        <v>74</v>
      </c>
      <c r="B102" s="13">
        <v>11</v>
      </c>
      <c r="C102" s="17" t="s">
        <v>31</v>
      </c>
      <c r="D102" s="15">
        <v>4126</v>
      </c>
      <c r="E102" s="41" t="s">
        <v>4</v>
      </c>
      <c r="F102" s="3"/>
      <c r="G102" s="51">
        <v>300000</v>
      </c>
      <c r="H102" s="51"/>
      <c r="I102" s="51">
        <v>87187.5</v>
      </c>
      <c r="J102" s="51">
        <f t="shared" si="2"/>
        <v>87187.5</v>
      </c>
      <c r="K102" s="51">
        <v>200000</v>
      </c>
      <c r="L102" s="51"/>
      <c r="M102" s="51">
        <f t="shared" si="3"/>
        <v>100000</v>
      </c>
    </row>
    <row r="103" spans="1:13" s="30" customFormat="1" ht="60">
      <c r="A103" s="70" t="s">
        <v>40</v>
      </c>
      <c r="B103" s="70"/>
      <c r="C103" s="70"/>
      <c r="D103" s="70"/>
      <c r="E103" s="1" t="s">
        <v>37</v>
      </c>
      <c r="F103" s="1" t="s">
        <v>287</v>
      </c>
      <c r="G103" s="11">
        <f>SUM(G104:G104)</f>
        <v>65000</v>
      </c>
      <c r="H103" s="11">
        <f>SUM(H104:H104)</f>
        <v>0</v>
      </c>
      <c r="I103" s="11">
        <f>SUM(I104:I104)</f>
        <v>8214.55</v>
      </c>
      <c r="J103" s="11">
        <f t="shared" si="2"/>
        <v>8214.55</v>
      </c>
      <c r="K103" s="11">
        <f>SUM(K104:K104)</f>
        <v>0</v>
      </c>
      <c r="L103" s="11">
        <f>SUM(L104:L104)</f>
        <v>0</v>
      </c>
      <c r="M103" s="11">
        <f t="shared" si="3"/>
        <v>65000</v>
      </c>
    </row>
    <row r="104" spans="1:13" ht="14.25">
      <c r="A104" s="21" t="s">
        <v>40</v>
      </c>
      <c r="B104" s="13">
        <v>11</v>
      </c>
      <c r="C104" s="17" t="s">
        <v>31</v>
      </c>
      <c r="D104" s="15">
        <v>3237</v>
      </c>
      <c r="E104" s="3" t="s">
        <v>43</v>
      </c>
      <c r="F104" s="3"/>
      <c r="G104" s="51">
        <v>65000</v>
      </c>
      <c r="H104" s="51"/>
      <c r="I104" s="51">
        <v>8214.55</v>
      </c>
      <c r="J104" s="51">
        <f t="shared" si="2"/>
        <v>8214.55</v>
      </c>
      <c r="K104" s="51"/>
      <c r="L104" s="51"/>
      <c r="M104" s="51">
        <f t="shared" si="3"/>
        <v>65000</v>
      </c>
    </row>
    <row r="105" spans="1:13" s="32" customFormat="1" ht="60">
      <c r="A105" s="70" t="s">
        <v>57</v>
      </c>
      <c r="B105" s="70"/>
      <c r="C105" s="70"/>
      <c r="D105" s="70"/>
      <c r="E105" s="1" t="s">
        <v>50</v>
      </c>
      <c r="F105" s="1" t="s">
        <v>287</v>
      </c>
      <c r="G105" s="11">
        <f>SUM(G106)</f>
        <v>6000000</v>
      </c>
      <c r="H105" s="11">
        <f>SUM(H106)</f>
        <v>0</v>
      </c>
      <c r="I105" s="11">
        <f>SUM(I106)</f>
        <v>4212400</v>
      </c>
      <c r="J105" s="11">
        <f t="shared" si="2"/>
        <v>4212400</v>
      </c>
      <c r="K105" s="11">
        <f>SUM(K106)</f>
        <v>330000</v>
      </c>
      <c r="L105" s="11">
        <f>SUM(L106)</f>
        <v>0</v>
      </c>
      <c r="M105" s="11">
        <f t="shared" si="3"/>
        <v>5670000</v>
      </c>
    </row>
    <row r="106" spans="1:13" ht="14.25">
      <c r="A106" s="21" t="s">
        <v>57</v>
      </c>
      <c r="B106" s="13">
        <v>11</v>
      </c>
      <c r="C106" s="17" t="s">
        <v>31</v>
      </c>
      <c r="D106" s="15">
        <v>3721</v>
      </c>
      <c r="E106" s="3" t="s">
        <v>142</v>
      </c>
      <c r="F106" s="3"/>
      <c r="G106" s="51">
        <v>6000000</v>
      </c>
      <c r="H106" s="51"/>
      <c r="I106" s="51">
        <v>4212400</v>
      </c>
      <c r="J106" s="51">
        <f t="shared" si="2"/>
        <v>4212400</v>
      </c>
      <c r="K106" s="51">
        <v>330000</v>
      </c>
      <c r="L106" s="51"/>
      <c r="M106" s="51">
        <f t="shared" si="3"/>
        <v>5670000</v>
      </c>
    </row>
    <row r="107" spans="1:13" ht="45">
      <c r="A107" s="70" t="s">
        <v>75</v>
      </c>
      <c r="B107" s="70"/>
      <c r="C107" s="70"/>
      <c r="D107" s="70"/>
      <c r="E107" s="1" t="s">
        <v>302</v>
      </c>
      <c r="F107" s="1" t="s">
        <v>293</v>
      </c>
      <c r="G107" s="11">
        <f>SUM(G108:G111)</f>
        <v>1695000</v>
      </c>
      <c r="H107" s="11">
        <f>SUM(H108:H111)</f>
        <v>70000</v>
      </c>
      <c r="I107" s="11">
        <f>SUM(I108:I111)</f>
        <v>50000</v>
      </c>
      <c r="J107" s="11">
        <f t="shared" si="2"/>
        <v>120000</v>
      </c>
      <c r="K107" s="11">
        <f>SUM(K108:K111)</f>
        <v>0</v>
      </c>
      <c r="L107" s="11">
        <f>SUM(L108:L111)</f>
        <v>0</v>
      </c>
      <c r="M107" s="11">
        <f t="shared" si="3"/>
        <v>1695000</v>
      </c>
    </row>
    <row r="108" spans="1:13" ht="14.25">
      <c r="A108" s="21" t="s">
        <v>75</v>
      </c>
      <c r="B108" s="13">
        <v>11</v>
      </c>
      <c r="C108" s="17" t="s">
        <v>34</v>
      </c>
      <c r="D108" s="15">
        <v>3233</v>
      </c>
      <c r="E108" s="3" t="s">
        <v>133</v>
      </c>
      <c r="F108" s="3"/>
      <c r="G108" s="51">
        <v>50000</v>
      </c>
      <c r="H108" s="51"/>
      <c r="I108" s="51">
        <v>50000</v>
      </c>
      <c r="J108" s="51">
        <f t="shared" si="2"/>
        <v>50000</v>
      </c>
      <c r="K108" s="51"/>
      <c r="L108" s="51"/>
      <c r="M108" s="51">
        <f t="shared" si="3"/>
        <v>50000</v>
      </c>
    </row>
    <row r="109" spans="1:13" ht="14.25">
      <c r="A109" s="21" t="s">
        <v>75</v>
      </c>
      <c r="B109" s="13">
        <v>11</v>
      </c>
      <c r="C109" s="17" t="s">
        <v>34</v>
      </c>
      <c r="D109" s="15">
        <v>3237</v>
      </c>
      <c r="E109" s="3" t="s">
        <v>43</v>
      </c>
      <c r="F109" s="3"/>
      <c r="G109" s="51">
        <v>70000</v>
      </c>
      <c r="H109" s="51">
        <v>70000</v>
      </c>
      <c r="I109" s="51"/>
      <c r="J109" s="51">
        <f t="shared" si="2"/>
        <v>70000</v>
      </c>
      <c r="K109" s="51"/>
      <c r="L109" s="51"/>
      <c r="M109" s="51">
        <f t="shared" si="3"/>
        <v>70000</v>
      </c>
    </row>
    <row r="110" spans="1:13" ht="28.5">
      <c r="A110" s="21" t="s">
        <v>75</v>
      </c>
      <c r="B110" s="13">
        <v>12</v>
      </c>
      <c r="C110" s="17" t="s">
        <v>34</v>
      </c>
      <c r="D110" s="18">
        <v>3621</v>
      </c>
      <c r="E110" s="3" t="s">
        <v>353</v>
      </c>
      <c r="F110" s="3"/>
      <c r="G110" s="51">
        <v>635000</v>
      </c>
      <c r="H110" s="51"/>
      <c r="I110" s="51"/>
      <c r="J110" s="51">
        <f t="shared" si="2"/>
        <v>0</v>
      </c>
      <c r="K110" s="51"/>
      <c r="L110" s="51"/>
      <c r="M110" s="51">
        <f t="shared" si="3"/>
        <v>635000</v>
      </c>
    </row>
    <row r="111" spans="1:13" s="19" customFormat="1" ht="28.5">
      <c r="A111" s="21" t="s">
        <v>75</v>
      </c>
      <c r="B111" s="13">
        <v>51</v>
      </c>
      <c r="C111" s="17" t="s">
        <v>34</v>
      </c>
      <c r="D111" s="18">
        <v>3621</v>
      </c>
      <c r="E111" s="3" t="s">
        <v>353</v>
      </c>
      <c r="F111" s="3"/>
      <c r="G111" s="51">
        <v>940000</v>
      </c>
      <c r="H111" s="51"/>
      <c r="I111" s="51"/>
      <c r="J111" s="51">
        <f t="shared" si="2"/>
        <v>0</v>
      </c>
      <c r="K111" s="51"/>
      <c r="L111" s="51"/>
      <c r="M111" s="51">
        <f t="shared" si="3"/>
        <v>940000</v>
      </c>
    </row>
    <row r="112" spans="1:13" s="30" customFormat="1" ht="60">
      <c r="A112" s="70" t="s">
        <v>76</v>
      </c>
      <c r="B112" s="70"/>
      <c r="C112" s="70"/>
      <c r="D112" s="70"/>
      <c r="E112" s="1" t="s">
        <v>63</v>
      </c>
      <c r="F112" s="1" t="s">
        <v>287</v>
      </c>
      <c r="G112" s="11">
        <f>SUM(G113)</f>
        <v>3240000</v>
      </c>
      <c r="H112" s="11">
        <f>SUM(H113)</f>
        <v>810000</v>
      </c>
      <c r="I112" s="11">
        <f>SUM(I113)</f>
        <v>2430000</v>
      </c>
      <c r="J112" s="11">
        <f t="shared" si="2"/>
        <v>3240000</v>
      </c>
      <c r="K112" s="11">
        <f>SUM(K113)</f>
        <v>0</v>
      </c>
      <c r="L112" s="11">
        <f>SUM(L113)</f>
        <v>0</v>
      </c>
      <c r="M112" s="11">
        <f t="shared" si="3"/>
        <v>3240000</v>
      </c>
    </row>
    <row r="113" spans="1:13" ht="14.25">
      <c r="A113" s="21" t="s">
        <v>76</v>
      </c>
      <c r="B113" s="13">
        <v>11</v>
      </c>
      <c r="C113" s="17" t="s">
        <v>31</v>
      </c>
      <c r="D113" s="18">
        <v>3811</v>
      </c>
      <c r="E113" s="3" t="s">
        <v>156</v>
      </c>
      <c r="F113" s="3"/>
      <c r="G113" s="51">
        <v>3240000</v>
      </c>
      <c r="H113" s="51">
        <v>810000</v>
      </c>
      <c r="I113" s="51">
        <v>2430000</v>
      </c>
      <c r="J113" s="51">
        <f t="shared" si="2"/>
        <v>3240000</v>
      </c>
      <c r="K113" s="51"/>
      <c r="L113" s="51"/>
      <c r="M113" s="51">
        <f t="shared" si="3"/>
        <v>3240000</v>
      </c>
    </row>
    <row r="114" spans="1:13" s="30" customFormat="1" ht="60">
      <c r="A114" s="70" t="s">
        <v>181</v>
      </c>
      <c r="B114" s="70"/>
      <c r="C114" s="70"/>
      <c r="D114" s="70"/>
      <c r="E114" s="1" t="s">
        <v>64</v>
      </c>
      <c r="F114" s="1" t="s">
        <v>287</v>
      </c>
      <c r="G114" s="11">
        <f>SUM(G115)</f>
        <v>6000000</v>
      </c>
      <c r="H114" s="11">
        <f>SUM(H115)</f>
        <v>5904569.18</v>
      </c>
      <c r="I114" s="11">
        <f>SUM(I115)</f>
        <v>95430.82</v>
      </c>
      <c r="J114" s="11">
        <f t="shared" si="2"/>
        <v>6000000</v>
      </c>
      <c r="K114" s="11">
        <f>SUM(K115)</f>
        <v>0</v>
      </c>
      <c r="L114" s="11">
        <f>SUM(L115)</f>
        <v>0</v>
      </c>
      <c r="M114" s="11">
        <f t="shared" si="3"/>
        <v>6000000</v>
      </c>
    </row>
    <row r="115" spans="1:13" ht="28.5">
      <c r="A115" s="21" t="s">
        <v>181</v>
      </c>
      <c r="B115" s="13">
        <v>11</v>
      </c>
      <c r="C115" s="17" t="s">
        <v>31</v>
      </c>
      <c r="D115" s="18">
        <v>3522</v>
      </c>
      <c r="E115" s="3" t="s">
        <v>154</v>
      </c>
      <c r="F115" s="3"/>
      <c r="G115" s="51">
        <v>6000000</v>
      </c>
      <c r="H115" s="51">
        <v>5904569.18</v>
      </c>
      <c r="I115" s="51">
        <v>95430.82</v>
      </c>
      <c r="J115" s="51">
        <f t="shared" si="2"/>
        <v>6000000</v>
      </c>
      <c r="K115" s="51"/>
      <c r="L115" s="51"/>
      <c r="M115" s="51">
        <f t="shared" si="3"/>
        <v>6000000</v>
      </c>
    </row>
    <row r="116" spans="1:13" s="30" customFormat="1" ht="60">
      <c r="A116" s="70" t="s">
        <v>112</v>
      </c>
      <c r="B116" s="70"/>
      <c r="C116" s="70"/>
      <c r="D116" s="70"/>
      <c r="E116" s="1" t="s">
        <v>109</v>
      </c>
      <c r="F116" s="1" t="s">
        <v>287</v>
      </c>
      <c r="G116" s="11">
        <f>SUM(G117:G120)</f>
        <v>3380000</v>
      </c>
      <c r="H116" s="11">
        <f>SUM(H117:H120)</f>
        <v>110512.37</v>
      </c>
      <c r="I116" s="11">
        <f>SUM(I117:I120)</f>
        <v>1153514.46</v>
      </c>
      <c r="J116" s="11">
        <f t="shared" si="2"/>
        <v>1264026.83</v>
      </c>
      <c r="K116" s="11">
        <f>SUM(K117:K120)</f>
        <v>900000</v>
      </c>
      <c r="L116" s="11">
        <f>SUM(L117:L120)</f>
        <v>0</v>
      </c>
      <c r="M116" s="11">
        <f t="shared" si="3"/>
        <v>2480000</v>
      </c>
    </row>
    <row r="117" spans="1:13" ht="28.5">
      <c r="A117" s="20" t="s">
        <v>112</v>
      </c>
      <c r="B117" s="13">
        <v>11</v>
      </c>
      <c r="C117" s="17" t="s">
        <v>31</v>
      </c>
      <c r="D117" s="18">
        <v>3224</v>
      </c>
      <c r="E117" s="41" t="s">
        <v>159</v>
      </c>
      <c r="F117" s="3"/>
      <c r="G117" s="51">
        <v>300000</v>
      </c>
      <c r="H117" s="51">
        <v>81601.54</v>
      </c>
      <c r="I117" s="51">
        <v>1241.25</v>
      </c>
      <c r="J117" s="51">
        <f t="shared" si="2"/>
        <v>82842.79</v>
      </c>
      <c r="K117" s="51"/>
      <c r="L117" s="51"/>
      <c r="M117" s="51">
        <f t="shared" si="3"/>
        <v>300000</v>
      </c>
    </row>
    <row r="118" spans="1:13" ht="14.25">
      <c r="A118" s="21" t="s">
        <v>112</v>
      </c>
      <c r="B118" s="13">
        <v>11</v>
      </c>
      <c r="C118" s="17" t="s">
        <v>31</v>
      </c>
      <c r="D118" s="18">
        <v>3232</v>
      </c>
      <c r="E118" s="3" t="s">
        <v>132</v>
      </c>
      <c r="F118" s="3"/>
      <c r="G118" s="16">
        <v>3000000</v>
      </c>
      <c r="H118" s="16">
        <v>28910.83</v>
      </c>
      <c r="I118" s="16">
        <v>1152273.21</v>
      </c>
      <c r="J118" s="16">
        <f t="shared" si="2"/>
        <v>1181184.04</v>
      </c>
      <c r="K118" s="51">
        <v>900000</v>
      </c>
      <c r="L118" s="51"/>
      <c r="M118" s="16">
        <f t="shared" si="3"/>
        <v>2100000</v>
      </c>
    </row>
    <row r="119" spans="1:13" ht="14.25">
      <c r="A119" s="21" t="s">
        <v>112</v>
      </c>
      <c r="B119" s="13">
        <v>11</v>
      </c>
      <c r="C119" s="17" t="s">
        <v>31</v>
      </c>
      <c r="D119" s="18">
        <v>3237</v>
      </c>
      <c r="E119" s="19" t="s">
        <v>43</v>
      </c>
      <c r="F119" s="3"/>
      <c r="G119" s="51">
        <v>30000</v>
      </c>
      <c r="H119" s="51"/>
      <c r="I119" s="51"/>
      <c r="J119" s="51">
        <f t="shared" si="2"/>
        <v>0</v>
      </c>
      <c r="K119" s="51"/>
      <c r="L119" s="51"/>
      <c r="M119" s="51">
        <f t="shared" si="3"/>
        <v>30000</v>
      </c>
    </row>
    <row r="120" spans="1:13" ht="14.25">
      <c r="A120" s="21" t="s">
        <v>112</v>
      </c>
      <c r="B120" s="13">
        <v>11</v>
      </c>
      <c r="C120" s="17" t="s">
        <v>31</v>
      </c>
      <c r="D120" s="18">
        <v>3239</v>
      </c>
      <c r="E120" s="3" t="s">
        <v>48</v>
      </c>
      <c r="F120" s="3"/>
      <c r="G120" s="51">
        <v>50000</v>
      </c>
      <c r="H120" s="51"/>
      <c r="I120" s="51"/>
      <c r="J120" s="51">
        <f t="shared" si="2"/>
        <v>0</v>
      </c>
      <c r="K120" s="51"/>
      <c r="L120" s="51"/>
      <c r="M120" s="51">
        <f t="shared" si="3"/>
        <v>50000</v>
      </c>
    </row>
    <row r="121" spans="1:13" s="30" customFormat="1" ht="60">
      <c r="A121" s="70" t="s">
        <v>321</v>
      </c>
      <c r="B121" s="74"/>
      <c r="C121" s="74"/>
      <c r="D121" s="74"/>
      <c r="E121" s="1" t="s">
        <v>279</v>
      </c>
      <c r="F121" s="1" t="s">
        <v>287</v>
      </c>
      <c r="G121" s="11">
        <f>SUM(G122:G123)</f>
        <v>6510000</v>
      </c>
      <c r="H121" s="11">
        <f>SUM(H122:H123)</f>
        <v>5649353.399999999</v>
      </c>
      <c r="I121" s="11">
        <f>SUM(I122:I123)</f>
        <v>860646.6</v>
      </c>
      <c r="J121" s="11">
        <f t="shared" si="2"/>
        <v>6509999.999999999</v>
      </c>
      <c r="K121" s="11">
        <f>SUM(K122:K123)</f>
        <v>2000000</v>
      </c>
      <c r="L121" s="11">
        <f>SUM(L122:L123)</f>
        <v>0</v>
      </c>
      <c r="M121" s="11">
        <f t="shared" si="3"/>
        <v>4510000</v>
      </c>
    </row>
    <row r="122" spans="1:13" ht="14.25">
      <c r="A122" s="21" t="s">
        <v>321</v>
      </c>
      <c r="B122" s="13">
        <v>11</v>
      </c>
      <c r="C122" s="17" t="s">
        <v>31</v>
      </c>
      <c r="D122" s="18">
        <v>3811</v>
      </c>
      <c r="E122" s="3" t="s">
        <v>156</v>
      </c>
      <c r="F122" s="3"/>
      <c r="G122" s="16">
        <v>800000</v>
      </c>
      <c r="H122" s="16">
        <v>436253.13</v>
      </c>
      <c r="I122" s="16">
        <v>363746.87</v>
      </c>
      <c r="J122" s="16">
        <f t="shared" si="2"/>
        <v>800000</v>
      </c>
      <c r="K122" s="51"/>
      <c r="L122" s="51"/>
      <c r="M122" s="16">
        <f t="shared" si="3"/>
        <v>800000</v>
      </c>
    </row>
    <row r="123" spans="1:13" ht="14.25">
      <c r="A123" s="21" t="s">
        <v>321</v>
      </c>
      <c r="B123" s="13">
        <v>11</v>
      </c>
      <c r="C123" s="17" t="s">
        <v>31</v>
      </c>
      <c r="D123" s="18">
        <v>3821</v>
      </c>
      <c r="E123" s="3" t="s">
        <v>45</v>
      </c>
      <c r="F123" s="3"/>
      <c r="G123" s="16">
        <v>5710000</v>
      </c>
      <c r="H123" s="16">
        <v>5213100.27</v>
      </c>
      <c r="I123" s="16">
        <v>496899.73</v>
      </c>
      <c r="J123" s="16">
        <f t="shared" si="2"/>
        <v>5710000</v>
      </c>
      <c r="K123" s="51">
        <v>2000000</v>
      </c>
      <c r="L123" s="51"/>
      <c r="M123" s="16">
        <f t="shared" si="3"/>
        <v>3710000</v>
      </c>
    </row>
    <row r="124" spans="1:13" s="30" customFormat="1" ht="45">
      <c r="A124" s="74" t="s">
        <v>320</v>
      </c>
      <c r="B124" s="74"/>
      <c r="C124" s="74"/>
      <c r="D124" s="74"/>
      <c r="E124" s="1" t="s">
        <v>300</v>
      </c>
      <c r="F124" s="1" t="s">
        <v>293</v>
      </c>
      <c r="G124" s="11">
        <f>SUM(G125)</f>
        <v>535000</v>
      </c>
      <c r="H124" s="11">
        <f>SUM(H125)</f>
        <v>250000</v>
      </c>
      <c r="I124" s="11">
        <f>SUM(I125)</f>
        <v>0</v>
      </c>
      <c r="J124" s="11">
        <f t="shared" si="2"/>
        <v>250000</v>
      </c>
      <c r="K124" s="11">
        <f>SUM(K125)</f>
        <v>285000</v>
      </c>
      <c r="L124" s="11">
        <f>SUM(L125)</f>
        <v>0</v>
      </c>
      <c r="M124" s="11">
        <f t="shared" si="3"/>
        <v>250000</v>
      </c>
    </row>
    <row r="125" spans="1:13" ht="14.25">
      <c r="A125" s="21" t="s">
        <v>320</v>
      </c>
      <c r="B125" s="13">
        <v>11</v>
      </c>
      <c r="C125" s="17" t="s">
        <v>235</v>
      </c>
      <c r="D125" s="18">
        <v>4263</v>
      </c>
      <c r="E125" s="3" t="s">
        <v>301</v>
      </c>
      <c r="F125" s="3"/>
      <c r="G125" s="51">
        <v>535000</v>
      </c>
      <c r="H125" s="51">
        <v>250000</v>
      </c>
      <c r="I125" s="51"/>
      <c r="J125" s="51">
        <f t="shared" si="2"/>
        <v>250000</v>
      </c>
      <c r="K125" s="51">
        <v>285000</v>
      </c>
      <c r="L125" s="51"/>
      <c r="M125" s="51">
        <f t="shared" si="3"/>
        <v>250000</v>
      </c>
    </row>
    <row r="126" spans="1:13" s="30" customFormat="1" ht="30">
      <c r="A126" s="70" t="s">
        <v>365</v>
      </c>
      <c r="B126" s="70"/>
      <c r="C126" s="70"/>
      <c r="D126" s="70"/>
      <c r="E126" s="1" t="s">
        <v>366</v>
      </c>
      <c r="F126" s="1"/>
      <c r="G126" s="11">
        <f>SUM(G127:G128)</f>
        <v>720000</v>
      </c>
      <c r="H126" s="11">
        <f>SUM(H127:H128)</f>
        <v>0</v>
      </c>
      <c r="I126" s="11">
        <f>SUM(I127:I128)</f>
        <v>519296.39</v>
      </c>
      <c r="J126" s="11">
        <f t="shared" si="2"/>
        <v>519296.39</v>
      </c>
      <c r="K126" s="11">
        <f>SUM(K127:K128)</f>
        <v>200000</v>
      </c>
      <c r="L126" s="11">
        <f>SUM(L127:L128)</f>
        <v>0</v>
      </c>
      <c r="M126" s="11">
        <f t="shared" si="3"/>
        <v>520000</v>
      </c>
    </row>
    <row r="127" spans="1:13" ht="14.25">
      <c r="A127" s="20" t="s">
        <v>365</v>
      </c>
      <c r="B127" s="13">
        <v>12</v>
      </c>
      <c r="C127" s="17" t="s">
        <v>34</v>
      </c>
      <c r="D127" s="18">
        <v>4126</v>
      </c>
      <c r="E127" s="42" t="s">
        <v>4</v>
      </c>
      <c r="F127" s="3"/>
      <c r="G127" s="51">
        <v>70000</v>
      </c>
      <c r="H127" s="51"/>
      <c r="I127" s="51">
        <v>51957.03</v>
      </c>
      <c r="J127" s="51">
        <f t="shared" si="2"/>
        <v>51957.03</v>
      </c>
      <c r="K127" s="51">
        <v>18000</v>
      </c>
      <c r="L127" s="51"/>
      <c r="M127" s="51">
        <f t="shared" si="3"/>
        <v>52000</v>
      </c>
    </row>
    <row r="128" spans="1:13" ht="14.25">
      <c r="A128" s="20" t="s">
        <v>365</v>
      </c>
      <c r="B128" s="13">
        <v>51</v>
      </c>
      <c r="C128" s="17" t="s">
        <v>34</v>
      </c>
      <c r="D128" s="18">
        <v>4126</v>
      </c>
      <c r="E128" s="42" t="s">
        <v>4</v>
      </c>
      <c r="F128" s="3"/>
      <c r="G128" s="51">
        <v>650000</v>
      </c>
      <c r="H128" s="51"/>
      <c r="I128" s="51">
        <v>467339.36</v>
      </c>
      <c r="J128" s="51">
        <f t="shared" si="2"/>
        <v>467339.36</v>
      </c>
      <c r="K128" s="51">
        <v>182000</v>
      </c>
      <c r="L128" s="51"/>
      <c r="M128" s="51">
        <f t="shared" si="3"/>
        <v>468000</v>
      </c>
    </row>
    <row r="129" spans="1:13" s="30" customFormat="1" ht="30">
      <c r="A129" s="70" t="s">
        <v>367</v>
      </c>
      <c r="B129" s="70"/>
      <c r="C129" s="70"/>
      <c r="D129" s="70"/>
      <c r="E129" s="1" t="s">
        <v>368</v>
      </c>
      <c r="F129" s="1"/>
      <c r="G129" s="11">
        <f>SUM(G130:G133)</f>
        <v>562000</v>
      </c>
      <c r="H129" s="11">
        <f>SUM(H130:H133)</f>
        <v>0</v>
      </c>
      <c r="I129" s="11">
        <f>SUM(I130:I133)</f>
        <v>0</v>
      </c>
      <c r="J129" s="11">
        <f t="shared" si="2"/>
        <v>0</v>
      </c>
      <c r="K129" s="11">
        <f>SUM(K130:K133)</f>
        <v>0</v>
      </c>
      <c r="L129" s="11">
        <f>SUM(L130:L133)</f>
        <v>0</v>
      </c>
      <c r="M129" s="11">
        <f t="shared" si="3"/>
        <v>562000</v>
      </c>
    </row>
    <row r="130" spans="1:13" ht="14.25">
      <c r="A130" s="20" t="s">
        <v>367</v>
      </c>
      <c r="B130" s="13">
        <v>51</v>
      </c>
      <c r="C130" s="17" t="s">
        <v>31</v>
      </c>
      <c r="D130" s="18">
        <v>3111</v>
      </c>
      <c r="E130" s="3" t="s">
        <v>25</v>
      </c>
      <c r="F130" s="3"/>
      <c r="G130" s="51">
        <v>350000</v>
      </c>
      <c r="H130" s="51"/>
      <c r="I130" s="51"/>
      <c r="J130" s="51">
        <f t="shared" si="2"/>
        <v>0</v>
      </c>
      <c r="K130" s="51"/>
      <c r="L130" s="51"/>
      <c r="M130" s="51">
        <f t="shared" si="3"/>
        <v>350000</v>
      </c>
    </row>
    <row r="131" spans="1:13" ht="14.25">
      <c r="A131" s="20" t="s">
        <v>367</v>
      </c>
      <c r="B131" s="13">
        <v>51</v>
      </c>
      <c r="C131" s="17" t="s">
        <v>31</v>
      </c>
      <c r="D131" s="18">
        <v>3132</v>
      </c>
      <c r="E131" s="41" t="s">
        <v>330</v>
      </c>
      <c r="F131" s="3"/>
      <c r="G131" s="51">
        <v>55000</v>
      </c>
      <c r="H131" s="51"/>
      <c r="I131" s="51"/>
      <c r="J131" s="51">
        <f aca="true" t="shared" si="4" ref="J131:J194">H131+I131</f>
        <v>0</v>
      </c>
      <c r="K131" s="51"/>
      <c r="L131" s="51"/>
      <c r="M131" s="51">
        <f aca="true" t="shared" si="5" ref="M131:M194">G131-K131+L131</f>
        <v>55000</v>
      </c>
    </row>
    <row r="132" spans="1:13" ht="28.5">
      <c r="A132" s="20" t="s">
        <v>367</v>
      </c>
      <c r="B132" s="13">
        <v>51</v>
      </c>
      <c r="C132" s="17" t="s">
        <v>31</v>
      </c>
      <c r="D132" s="18">
        <v>3133</v>
      </c>
      <c r="E132" s="41" t="s">
        <v>303</v>
      </c>
      <c r="F132" s="3"/>
      <c r="G132" s="51">
        <v>7000</v>
      </c>
      <c r="H132" s="51"/>
      <c r="I132" s="51"/>
      <c r="J132" s="51">
        <f t="shared" si="4"/>
        <v>0</v>
      </c>
      <c r="K132" s="51"/>
      <c r="L132" s="51"/>
      <c r="M132" s="51">
        <f t="shared" si="5"/>
        <v>7000</v>
      </c>
    </row>
    <row r="133" spans="1:13" ht="14.25">
      <c r="A133" s="20" t="s">
        <v>367</v>
      </c>
      <c r="B133" s="13">
        <v>51</v>
      </c>
      <c r="C133" s="17" t="s">
        <v>31</v>
      </c>
      <c r="D133" s="18">
        <v>3237</v>
      </c>
      <c r="E133" s="41" t="s">
        <v>43</v>
      </c>
      <c r="F133" s="3"/>
      <c r="G133" s="51">
        <v>150000</v>
      </c>
      <c r="H133" s="51"/>
      <c r="I133" s="51"/>
      <c r="J133" s="51">
        <f t="shared" si="4"/>
        <v>0</v>
      </c>
      <c r="K133" s="51"/>
      <c r="L133" s="51"/>
      <c r="M133" s="51">
        <f t="shared" si="5"/>
        <v>150000</v>
      </c>
    </row>
    <row r="134" spans="1:13" ht="75">
      <c r="A134" s="70" t="s">
        <v>99</v>
      </c>
      <c r="B134" s="70"/>
      <c r="C134" s="70"/>
      <c r="D134" s="70"/>
      <c r="E134" s="1" t="s">
        <v>242</v>
      </c>
      <c r="F134" s="1" t="s">
        <v>288</v>
      </c>
      <c r="G134" s="11">
        <f>SUM(G135:G136)</f>
        <v>1000000</v>
      </c>
      <c r="H134" s="11">
        <f>SUM(H135:H136)</f>
        <v>0</v>
      </c>
      <c r="I134" s="11">
        <f>SUM(I135:I136)</f>
        <v>795761.8300000001</v>
      </c>
      <c r="J134" s="11">
        <f t="shared" si="4"/>
        <v>795761.8300000001</v>
      </c>
      <c r="K134" s="11">
        <f>SUM(K135:K136)</f>
        <v>0</v>
      </c>
      <c r="L134" s="11">
        <f>SUM(L135:L136)</f>
        <v>0</v>
      </c>
      <c r="M134" s="11">
        <f t="shared" si="5"/>
        <v>1000000</v>
      </c>
    </row>
    <row r="135" spans="1:13" ht="15">
      <c r="A135" s="12" t="s">
        <v>99</v>
      </c>
      <c r="B135" s="13">
        <v>11</v>
      </c>
      <c r="C135" s="14" t="s">
        <v>31</v>
      </c>
      <c r="D135" s="15">
        <v>3631</v>
      </c>
      <c r="E135" s="3" t="s">
        <v>268</v>
      </c>
      <c r="F135" s="1"/>
      <c r="G135" s="51">
        <v>500000</v>
      </c>
      <c r="H135" s="51"/>
      <c r="I135" s="51">
        <v>500000</v>
      </c>
      <c r="J135" s="51">
        <f t="shared" si="4"/>
        <v>500000</v>
      </c>
      <c r="K135" s="51"/>
      <c r="L135" s="51"/>
      <c r="M135" s="51">
        <f t="shared" si="5"/>
        <v>500000</v>
      </c>
    </row>
    <row r="136" spans="1:13" s="19" customFormat="1" ht="14.25">
      <c r="A136" s="21" t="s">
        <v>99</v>
      </c>
      <c r="B136" s="13">
        <v>11</v>
      </c>
      <c r="C136" s="14" t="s">
        <v>31</v>
      </c>
      <c r="D136" s="15">
        <v>3632</v>
      </c>
      <c r="E136" s="3" t="s">
        <v>280</v>
      </c>
      <c r="F136" s="3"/>
      <c r="G136" s="51">
        <v>500000</v>
      </c>
      <c r="H136" s="51"/>
      <c r="I136" s="51">
        <v>295761.83</v>
      </c>
      <c r="J136" s="51">
        <f t="shared" si="4"/>
        <v>295761.83</v>
      </c>
      <c r="K136" s="51"/>
      <c r="L136" s="51"/>
      <c r="M136" s="51">
        <f t="shared" si="5"/>
        <v>500000</v>
      </c>
    </row>
    <row r="137" spans="1:13" s="19" customFormat="1" ht="75">
      <c r="A137" s="70" t="s">
        <v>184</v>
      </c>
      <c r="B137" s="70"/>
      <c r="C137" s="70"/>
      <c r="D137" s="70"/>
      <c r="E137" s="1" t="s">
        <v>9</v>
      </c>
      <c r="F137" s="1" t="s">
        <v>288</v>
      </c>
      <c r="G137" s="11">
        <f>SUM(G138:G139)</f>
        <v>17000000</v>
      </c>
      <c r="H137" s="11">
        <f>SUM(H138:H139)</f>
        <v>8121364.91</v>
      </c>
      <c r="I137" s="11">
        <f>SUM(I138:I139)</f>
        <v>8878635.09</v>
      </c>
      <c r="J137" s="11">
        <f t="shared" si="4"/>
        <v>17000000</v>
      </c>
      <c r="K137" s="11">
        <f>SUM(K138:K139)</f>
        <v>0</v>
      </c>
      <c r="L137" s="11">
        <f>SUM(L138:L139)</f>
        <v>0</v>
      </c>
      <c r="M137" s="11">
        <f t="shared" si="5"/>
        <v>17000000</v>
      </c>
    </row>
    <row r="138" spans="1:13" s="19" customFormat="1" ht="14.25">
      <c r="A138" s="21" t="s">
        <v>184</v>
      </c>
      <c r="B138" s="13">
        <v>11</v>
      </c>
      <c r="C138" s="14" t="s">
        <v>31</v>
      </c>
      <c r="D138" s="15">
        <v>3811</v>
      </c>
      <c r="E138" s="3" t="s">
        <v>156</v>
      </c>
      <c r="F138" s="3"/>
      <c r="G138" s="51">
        <v>3500000</v>
      </c>
      <c r="H138" s="51">
        <v>125195.49</v>
      </c>
      <c r="I138" s="51">
        <v>3374804.51</v>
      </c>
      <c r="J138" s="51">
        <f t="shared" si="4"/>
        <v>3500000</v>
      </c>
      <c r="K138" s="51"/>
      <c r="L138" s="51"/>
      <c r="M138" s="51">
        <f t="shared" si="5"/>
        <v>3500000</v>
      </c>
    </row>
    <row r="139" spans="1:13" s="19" customFormat="1" ht="14.25">
      <c r="A139" s="21" t="s">
        <v>184</v>
      </c>
      <c r="B139" s="13">
        <v>11</v>
      </c>
      <c r="C139" s="14" t="s">
        <v>31</v>
      </c>
      <c r="D139" s="15">
        <v>3821</v>
      </c>
      <c r="E139" s="3" t="s">
        <v>45</v>
      </c>
      <c r="F139" s="3"/>
      <c r="G139" s="51">
        <v>13500000</v>
      </c>
      <c r="H139" s="51">
        <v>7996169.42</v>
      </c>
      <c r="I139" s="51">
        <v>5503830.58</v>
      </c>
      <c r="J139" s="51">
        <f t="shared" si="4"/>
        <v>13500000</v>
      </c>
      <c r="K139" s="51"/>
      <c r="L139" s="51"/>
      <c r="M139" s="51">
        <f t="shared" si="5"/>
        <v>13500000</v>
      </c>
    </row>
    <row r="140" spans="1:13" s="19" customFormat="1" ht="75">
      <c r="A140" s="70" t="s">
        <v>263</v>
      </c>
      <c r="B140" s="70"/>
      <c r="C140" s="70"/>
      <c r="D140" s="70"/>
      <c r="E140" s="1" t="s">
        <v>264</v>
      </c>
      <c r="F140" s="1" t="s">
        <v>288</v>
      </c>
      <c r="G140" s="11">
        <f>SUM(G141)</f>
        <v>500000</v>
      </c>
      <c r="H140" s="11">
        <f>SUM(H141)</f>
        <v>0</v>
      </c>
      <c r="I140" s="11">
        <f>SUM(I141)</f>
        <v>0</v>
      </c>
      <c r="J140" s="11">
        <f t="shared" si="4"/>
        <v>0</v>
      </c>
      <c r="K140" s="11">
        <f>SUM(K141)</f>
        <v>500000</v>
      </c>
      <c r="L140" s="11">
        <f>SUM(L141)</f>
        <v>0</v>
      </c>
      <c r="M140" s="11">
        <f t="shared" si="5"/>
        <v>0</v>
      </c>
    </row>
    <row r="141" spans="1:13" s="19" customFormat="1" ht="28.5">
      <c r="A141" s="13" t="s">
        <v>263</v>
      </c>
      <c r="B141" s="13">
        <v>11</v>
      </c>
      <c r="C141" s="14" t="s">
        <v>31</v>
      </c>
      <c r="D141" s="15">
        <v>3522</v>
      </c>
      <c r="E141" s="3" t="s">
        <v>154</v>
      </c>
      <c r="F141" s="3"/>
      <c r="G141" s="51">
        <v>500000</v>
      </c>
      <c r="H141" s="51"/>
      <c r="I141" s="51"/>
      <c r="J141" s="51">
        <f t="shared" si="4"/>
        <v>0</v>
      </c>
      <c r="K141" s="51">
        <v>500000</v>
      </c>
      <c r="L141" s="51"/>
      <c r="M141" s="51">
        <f t="shared" si="5"/>
        <v>0</v>
      </c>
    </row>
    <row r="142" spans="1:13" s="19" customFormat="1" ht="15">
      <c r="A142" s="82" t="s">
        <v>370</v>
      </c>
      <c r="B142" s="83"/>
      <c r="C142" s="83"/>
      <c r="D142" s="84"/>
      <c r="E142" s="1" t="s">
        <v>371</v>
      </c>
      <c r="F142" s="1"/>
      <c r="G142" s="11">
        <f>SUM(G143:G151)</f>
        <v>735000</v>
      </c>
      <c r="H142" s="11">
        <f>SUM(H143:H151)</f>
        <v>198953.95</v>
      </c>
      <c r="I142" s="11">
        <f>SUM(I143:I151)</f>
        <v>114142.31</v>
      </c>
      <c r="J142" s="11">
        <f t="shared" si="4"/>
        <v>313096.26</v>
      </c>
      <c r="K142" s="11">
        <f>SUM(K143:K151)</f>
        <v>395000</v>
      </c>
      <c r="L142" s="11">
        <f>SUM(L143:L151)</f>
        <v>70000</v>
      </c>
      <c r="M142" s="11">
        <f t="shared" si="5"/>
        <v>410000</v>
      </c>
    </row>
    <row r="143" spans="1:13" s="19" customFormat="1" ht="14.25">
      <c r="A143" s="20" t="s">
        <v>370</v>
      </c>
      <c r="B143" s="13">
        <v>11</v>
      </c>
      <c r="C143" s="17" t="s">
        <v>31</v>
      </c>
      <c r="D143" s="15">
        <v>3213</v>
      </c>
      <c r="E143" s="3" t="s">
        <v>158</v>
      </c>
      <c r="F143" s="3"/>
      <c r="G143" s="55">
        <v>10000</v>
      </c>
      <c r="H143" s="55"/>
      <c r="I143" s="55"/>
      <c r="J143" s="55">
        <f t="shared" si="4"/>
        <v>0</v>
      </c>
      <c r="K143" s="55"/>
      <c r="L143" s="55">
        <v>10000</v>
      </c>
      <c r="M143" s="55">
        <f t="shared" si="5"/>
        <v>20000</v>
      </c>
    </row>
    <row r="144" spans="1:13" s="19" customFormat="1" ht="14.25">
      <c r="A144" s="20" t="s">
        <v>370</v>
      </c>
      <c r="B144" s="13">
        <v>11</v>
      </c>
      <c r="C144" s="17" t="s">
        <v>31</v>
      </c>
      <c r="D144" s="15">
        <v>3221</v>
      </c>
      <c r="E144" s="3" t="s">
        <v>127</v>
      </c>
      <c r="F144" s="3"/>
      <c r="G144" s="51">
        <v>100000</v>
      </c>
      <c r="H144" s="51"/>
      <c r="I144" s="51"/>
      <c r="J144" s="51">
        <f t="shared" si="4"/>
        <v>0</v>
      </c>
      <c r="K144" s="51">
        <v>45000</v>
      </c>
      <c r="L144" s="51"/>
      <c r="M144" s="51">
        <f t="shared" si="5"/>
        <v>55000</v>
      </c>
    </row>
    <row r="145" spans="1:13" ht="14.25">
      <c r="A145" s="20" t="s">
        <v>370</v>
      </c>
      <c r="B145" s="13">
        <v>11</v>
      </c>
      <c r="C145" s="17" t="s">
        <v>31</v>
      </c>
      <c r="D145" s="15">
        <v>3223</v>
      </c>
      <c r="E145" s="3" t="s">
        <v>129</v>
      </c>
      <c r="F145" s="3"/>
      <c r="G145" s="51">
        <v>250000</v>
      </c>
      <c r="H145" s="51">
        <v>10389.57</v>
      </c>
      <c r="I145" s="51">
        <v>19275.43</v>
      </c>
      <c r="J145" s="51">
        <f t="shared" si="4"/>
        <v>29665</v>
      </c>
      <c r="K145" s="51">
        <v>180000</v>
      </c>
      <c r="L145" s="51"/>
      <c r="M145" s="51">
        <f t="shared" si="5"/>
        <v>70000</v>
      </c>
    </row>
    <row r="146" spans="1:13" s="32" customFormat="1" ht="15">
      <c r="A146" s="20" t="s">
        <v>370</v>
      </c>
      <c r="B146" s="13">
        <v>11</v>
      </c>
      <c r="C146" s="17" t="s">
        <v>31</v>
      </c>
      <c r="D146" s="15">
        <v>3227</v>
      </c>
      <c r="E146" s="3" t="s">
        <v>270</v>
      </c>
      <c r="F146" s="3"/>
      <c r="G146" s="51">
        <v>170000</v>
      </c>
      <c r="H146" s="51">
        <v>170000</v>
      </c>
      <c r="I146" s="51"/>
      <c r="J146" s="51">
        <f t="shared" si="4"/>
        <v>170000</v>
      </c>
      <c r="K146" s="51">
        <v>170000</v>
      </c>
      <c r="L146" s="51"/>
      <c r="M146" s="51">
        <f t="shared" si="5"/>
        <v>0</v>
      </c>
    </row>
    <row r="147" spans="1:13" s="19" customFormat="1" ht="14.25">
      <c r="A147" s="20" t="s">
        <v>370</v>
      </c>
      <c r="B147" s="13">
        <v>11</v>
      </c>
      <c r="C147" s="17" t="s">
        <v>31</v>
      </c>
      <c r="D147" s="15">
        <v>3232</v>
      </c>
      <c r="E147" s="3" t="s">
        <v>132</v>
      </c>
      <c r="F147" s="3"/>
      <c r="G147" s="51">
        <v>15000</v>
      </c>
      <c r="H147" s="51">
        <v>0.63</v>
      </c>
      <c r="I147" s="51">
        <v>13763.87</v>
      </c>
      <c r="J147" s="51">
        <f t="shared" si="4"/>
        <v>13764.5</v>
      </c>
      <c r="K147" s="51"/>
      <c r="L147" s="51"/>
      <c r="M147" s="51">
        <f t="shared" si="5"/>
        <v>15000</v>
      </c>
    </row>
    <row r="148" spans="1:13" s="19" customFormat="1" ht="14.25">
      <c r="A148" s="20" t="s">
        <v>370</v>
      </c>
      <c r="B148" s="13">
        <v>11</v>
      </c>
      <c r="C148" s="17" t="s">
        <v>31</v>
      </c>
      <c r="D148" s="15">
        <v>3235</v>
      </c>
      <c r="E148" s="3" t="s">
        <v>49</v>
      </c>
      <c r="F148" s="3"/>
      <c r="G148" s="51">
        <v>20000</v>
      </c>
      <c r="H148" s="51"/>
      <c r="I148" s="51"/>
      <c r="J148" s="51">
        <f t="shared" si="4"/>
        <v>0</v>
      </c>
      <c r="K148" s="51"/>
      <c r="L148" s="51"/>
      <c r="M148" s="51">
        <f t="shared" si="5"/>
        <v>20000</v>
      </c>
    </row>
    <row r="149" spans="1:13" s="19" customFormat="1" ht="14.25">
      <c r="A149" s="20" t="s">
        <v>370</v>
      </c>
      <c r="B149" s="13">
        <v>11</v>
      </c>
      <c r="C149" s="17" t="s">
        <v>31</v>
      </c>
      <c r="D149" s="15">
        <v>3237</v>
      </c>
      <c r="E149" s="3" t="s">
        <v>43</v>
      </c>
      <c r="F149" s="3"/>
      <c r="G149" s="51">
        <v>10000</v>
      </c>
      <c r="H149" s="51"/>
      <c r="I149" s="51"/>
      <c r="J149" s="51">
        <f t="shared" si="4"/>
        <v>0</v>
      </c>
      <c r="K149" s="51"/>
      <c r="L149" s="51">
        <v>60000</v>
      </c>
      <c r="M149" s="51">
        <f t="shared" si="5"/>
        <v>70000</v>
      </c>
    </row>
    <row r="150" spans="1:13" s="19" customFormat="1" ht="14.25">
      <c r="A150" s="20" t="s">
        <v>370</v>
      </c>
      <c r="B150" s="13">
        <v>11</v>
      </c>
      <c r="C150" s="17" t="s">
        <v>31</v>
      </c>
      <c r="D150" s="15">
        <v>3239</v>
      </c>
      <c r="E150" s="3" t="s">
        <v>48</v>
      </c>
      <c r="F150" s="3"/>
      <c r="G150" s="51">
        <v>60000</v>
      </c>
      <c r="H150" s="51"/>
      <c r="I150" s="51"/>
      <c r="J150" s="51">
        <f t="shared" si="4"/>
        <v>0</v>
      </c>
      <c r="K150" s="51"/>
      <c r="L150" s="51"/>
      <c r="M150" s="51">
        <f t="shared" si="5"/>
        <v>60000</v>
      </c>
    </row>
    <row r="151" spans="1:13" s="19" customFormat="1" ht="14.25">
      <c r="A151" s="20" t="s">
        <v>370</v>
      </c>
      <c r="B151" s="13">
        <v>11</v>
      </c>
      <c r="C151" s="17" t="s">
        <v>31</v>
      </c>
      <c r="D151" s="15">
        <v>3292</v>
      </c>
      <c r="E151" s="3" t="s">
        <v>137</v>
      </c>
      <c r="F151" s="3"/>
      <c r="G151" s="51">
        <v>100000</v>
      </c>
      <c r="H151" s="51">
        <v>18563.75</v>
      </c>
      <c r="I151" s="51">
        <v>81103.01</v>
      </c>
      <c r="J151" s="51">
        <f t="shared" si="4"/>
        <v>99666.76</v>
      </c>
      <c r="K151" s="51"/>
      <c r="L151" s="51"/>
      <c r="M151" s="51">
        <f t="shared" si="5"/>
        <v>100000</v>
      </c>
    </row>
    <row r="152" spans="1:13" s="19" customFormat="1" ht="45">
      <c r="A152" s="70" t="s">
        <v>372</v>
      </c>
      <c r="B152" s="70"/>
      <c r="C152" s="70"/>
      <c r="D152" s="70"/>
      <c r="E152" s="1" t="s">
        <v>373</v>
      </c>
      <c r="F152" s="1"/>
      <c r="G152" s="11">
        <f>SUM(G153:G157)</f>
        <v>383000</v>
      </c>
      <c r="H152" s="11">
        <f>SUM(H153:H157)</f>
        <v>24075</v>
      </c>
      <c r="I152" s="11">
        <f>SUM(I153:I157)</f>
        <v>59135.61</v>
      </c>
      <c r="J152" s="11">
        <f t="shared" si="4"/>
        <v>83210.61</v>
      </c>
      <c r="K152" s="11">
        <f>SUM(K153:K157)</f>
        <v>100000</v>
      </c>
      <c r="L152" s="11">
        <f>SUM(L153:L157)</f>
        <v>0</v>
      </c>
      <c r="M152" s="11">
        <f t="shared" si="5"/>
        <v>283000</v>
      </c>
    </row>
    <row r="153" spans="1:13" s="30" customFormat="1" ht="28.5">
      <c r="A153" s="20" t="s">
        <v>121</v>
      </c>
      <c r="B153" s="13">
        <v>11</v>
      </c>
      <c r="C153" s="17" t="s">
        <v>31</v>
      </c>
      <c r="D153" s="15">
        <v>3224</v>
      </c>
      <c r="E153" s="3" t="s">
        <v>159</v>
      </c>
      <c r="F153" s="3"/>
      <c r="G153" s="51">
        <v>60000</v>
      </c>
      <c r="H153" s="51"/>
      <c r="I153" s="51"/>
      <c r="J153" s="51">
        <f t="shared" si="4"/>
        <v>0</v>
      </c>
      <c r="K153" s="51"/>
      <c r="L153" s="51"/>
      <c r="M153" s="51">
        <f t="shared" si="5"/>
        <v>60000</v>
      </c>
    </row>
    <row r="154" spans="1:13" ht="14.25">
      <c r="A154" s="20" t="s">
        <v>121</v>
      </c>
      <c r="B154" s="13">
        <v>11</v>
      </c>
      <c r="C154" s="17" t="s">
        <v>31</v>
      </c>
      <c r="D154" s="15">
        <v>3232</v>
      </c>
      <c r="E154" s="3" t="s">
        <v>132</v>
      </c>
      <c r="F154" s="3"/>
      <c r="G154" s="51">
        <v>220000</v>
      </c>
      <c r="H154" s="51">
        <v>24075</v>
      </c>
      <c r="I154" s="51">
        <v>59135.61</v>
      </c>
      <c r="J154" s="51">
        <f t="shared" si="4"/>
        <v>83210.61</v>
      </c>
      <c r="K154" s="51"/>
      <c r="L154" s="51"/>
      <c r="M154" s="51">
        <f t="shared" si="5"/>
        <v>220000</v>
      </c>
    </row>
    <row r="155" spans="1:13" ht="14.25">
      <c r="A155" s="20" t="s">
        <v>121</v>
      </c>
      <c r="B155" s="13">
        <v>11</v>
      </c>
      <c r="C155" s="17" t="s">
        <v>31</v>
      </c>
      <c r="D155" s="15">
        <v>4222</v>
      </c>
      <c r="E155" s="3" t="s">
        <v>145</v>
      </c>
      <c r="F155" s="3"/>
      <c r="G155" s="51">
        <v>3000</v>
      </c>
      <c r="H155" s="51"/>
      <c r="I155" s="51"/>
      <c r="J155" s="51">
        <f t="shared" si="4"/>
        <v>0</v>
      </c>
      <c r="K155" s="51"/>
      <c r="L155" s="51"/>
      <c r="M155" s="51">
        <f t="shared" si="5"/>
        <v>3000</v>
      </c>
    </row>
    <row r="156" spans="1:13" ht="14.25">
      <c r="A156" s="20" t="s">
        <v>121</v>
      </c>
      <c r="B156" s="13">
        <v>11</v>
      </c>
      <c r="C156" s="17" t="s">
        <v>31</v>
      </c>
      <c r="D156" s="15">
        <v>4227</v>
      </c>
      <c r="E156" s="3" t="s">
        <v>147</v>
      </c>
      <c r="F156" s="3"/>
      <c r="G156" s="51">
        <v>50000</v>
      </c>
      <c r="H156" s="51"/>
      <c r="I156" s="51"/>
      <c r="J156" s="51">
        <f t="shared" si="4"/>
        <v>0</v>
      </c>
      <c r="K156" s="51">
        <v>50000</v>
      </c>
      <c r="L156" s="51"/>
      <c r="M156" s="51">
        <f t="shared" si="5"/>
        <v>0</v>
      </c>
    </row>
    <row r="157" spans="1:13" s="19" customFormat="1" ht="14.25">
      <c r="A157" s="20" t="s">
        <v>121</v>
      </c>
      <c r="B157" s="13">
        <v>11</v>
      </c>
      <c r="C157" s="17" t="s">
        <v>31</v>
      </c>
      <c r="D157" s="15">
        <v>4531</v>
      </c>
      <c r="E157" s="3" t="s">
        <v>160</v>
      </c>
      <c r="F157" s="3"/>
      <c r="G157" s="51">
        <v>50000</v>
      </c>
      <c r="H157" s="51"/>
      <c r="I157" s="51"/>
      <c r="J157" s="51">
        <f t="shared" si="4"/>
        <v>0</v>
      </c>
      <c r="K157" s="51">
        <v>50000</v>
      </c>
      <c r="L157" s="51"/>
      <c r="M157" s="51">
        <f t="shared" si="5"/>
        <v>0</v>
      </c>
    </row>
    <row r="158" spans="1:13" s="19" customFormat="1" ht="45">
      <c r="A158" s="70" t="s">
        <v>374</v>
      </c>
      <c r="B158" s="70"/>
      <c r="C158" s="70"/>
      <c r="D158" s="70"/>
      <c r="E158" s="1" t="s">
        <v>375</v>
      </c>
      <c r="F158" s="1"/>
      <c r="G158" s="11">
        <f>SUM(G159:G166)</f>
        <v>513000</v>
      </c>
      <c r="H158" s="11">
        <f>SUM(H159:H166)</f>
        <v>0</v>
      </c>
      <c r="I158" s="11">
        <f>SUM(I159:I166)</f>
        <v>0</v>
      </c>
      <c r="J158" s="11">
        <f t="shared" si="4"/>
        <v>0</v>
      </c>
      <c r="K158" s="11">
        <f>SUM(K159:K166)</f>
        <v>370000</v>
      </c>
      <c r="L158" s="11">
        <f>SUM(L159:L166)</f>
        <v>0</v>
      </c>
      <c r="M158" s="11">
        <f t="shared" si="5"/>
        <v>143000</v>
      </c>
    </row>
    <row r="159" spans="1:13" s="19" customFormat="1" ht="28.5">
      <c r="A159" s="12" t="s">
        <v>78</v>
      </c>
      <c r="B159" s="13">
        <v>11</v>
      </c>
      <c r="C159" s="14" t="s">
        <v>31</v>
      </c>
      <c r="D159" s="15">
        <v>3224</v>
      </c>
      <c r="E159" s="3" t="s">
        <v>159</v>
      </c>
      <c r="F159" s="3"/>
      <c r="G159" s="51">
        <v>5000</v>
      </c>
      <c r="H159" s="51"/>
      <c r="I159" s="51"/>
      <c r="J159" s="51">
        <f t="shared" si="4"/>
        <v>0</v>
      </c>
      <c r="K159" s="51"/>
      <c r="L159" s="51"/>
      <c r="M159" s="51">
        <f t="shared" si="5"/>
        <v>5000</v>
      </c>
    </row>
    <row r="160" spans="1:13" ht="14.25">
      <c r="A160" s="12" t="s">
        <v>78</v>
      </c>
      <c r="B160" s="13">
        <v>11</v>
      </c>
      <c r="C160" s="14" t="s">
        <v>31</v>
      </c>
      <c r="D160" s="15">
        <v>3232</v>
      </c>
      <c r="E160" s="3" t="s">
        <v>132</v>
      </c>
      <c r="F160" s="3"/>
      <c r="G160" s="51">
        <v>80000</v>
      </c>
      <c r="H160" s="51"/>
      <c r="I160" s="51"/>
      <c r="J160" s="51">
        <f t="shared" si="4"/>
        <v>0</v>
      </c>
      <c r="K160" s="51">
        <v>70000</v>
      </c>
      <c r="L160" s="51"/>
      <c r="M160" s="51">
        <f t="shared" si="5"/>
        <v>10000</v>
      </c>
    </row>
    <row r="161" spans="1:13" ht="14.25">
      <c r="A161" s="12" t="s">
        <v>78</v>
      </c>
      <c r="B161" s="13">
        <v>11</v>
      </c>
      <c r="C161" s="14" t="s">
        <v>31</v>
      </c>
      <c r="D161" s="15">
        <v>3237</v>
      </c>
      <c r="E161" s="3" t="s">
        <v>43</v>
      </c>
      <c r="F161" s="3"/>
      <c r="G161" s="51">
        <v>30000</v>
      </c>
      <c r="H161" s="51"/>
      <c r="I161" s="51"/>
      <c r="J161" s="51">
        <f t="shared" si="4"/>
        <v>0</v>
      </c>
      <c r="K161" s="51"/>
      <c r="L161" s="51"/>
      <c r="M161" s="51">
        <f t="shared" si="5"/>
        <v>30000</v>
      </c>
    </row>
    <row r="162" spans="1:13" ht="14.25">
      <c r="A162" s="12" t="s">
        <v>78</v>
      </c>
      <c r="B162" s="13">
        <v>11</v>
      </c>
      <c r="C162" s="14" t="s">
        <v>31</v>
      </c>
      <c r="D162" s="15">
        <v>3238</v>
      </c>
      <c r="E162" s="3" t="s">
        <v>136</v>
      </c>
      <c r="F162" s="3"/>
      <c r="G162" s="51">
        <v>50000</v>
      </c>
      <c r="H162" s="51"/>
      <c r="I162" s="51"/>
      <c r="J162" s="51">
        <f t="shared" si="4"/>
        <v>0</v>
      </c>
      <c r="K162" s="51">
        <v>50000</v>
      </c>
      <c r="L162" s="51"/>
      <c r="M162" s="51">
        <f t="shared" si="5"/>
        <v>0</v>
      </c>
    </row>
    <row r="163" spans="1:13" s="30" customFormat="1" ht="15">
      <c r="A163" s="12" t="s">
        <v>78</v>
      </c>
      <c r="B163" s="13">
        <v>11</v>
      </c>
      <c r="C163" s="14" t="s">
        <v>31</v>
      </c>
      <c r="D163" s="15">
        <v>4123</v>
      </c>
      <c r="E163" s="3" t="s">
        <v>148</v>
      </c>
      <c r="F163" s="3"/>
      <c r="G163" s="51">
        <v>50000</v>
      </c>
      <c r="H163" s="51"/>
      <c r="I163" s="51"/>
      <c r="J163" s="51">
        <f t="shared" si="4"/>
        <v>0</v>
      </c>
      <c r="K163" s="51">
        <v>50000</v>
      </c>
      <c r="L163" s="51"/>
      <c r="M163" s="51">
        <f t="shared" si="5"/>
        <v>0</v>
      </c>
    </row>
    <row r="164" spans="1:13" ht="14.25">
      <c r="A164" s="12" t="s">
        <v>78</v>
      </c>
      <c r="B164" s="13">
        <v>11</v>
      </c>
      <c r="C164" s="14" t="s">
        <v>31</v>
      </c>
      <c r="D164" s="15">
        <v>4126</v>
      </c>
      <c r="E164" s="3" t="s">
        <v>4</v>
      </c>
      <c r="F164" s="3"/>
      <c r="G164" s="51">
        <v>80000</v>
      </c>
      <c r="H164" s="51"/>
      <c r="I164" s="51"/>
      <c r="J164" s="51">
        <f t="shared" si="4"/>
        <v>0</v>
      </c>
      <c r="K164" s="51">
        <v>80000</v>
      </c>
      <c r="L164" s="51"/>
      <c r="M164" s="51">
        <f t="shared" si="5"/>
        <v>0</v>
      </c>
    </row>
    <row r="165" spans="1:13" ht="14.25">
      <c r="A165" s="12" t="s">
        <v>78</v>
      </c>
      <c r="B165" s="13">
        <v>11</v>
      </c>
      <c r="C165" s="14" t="s">
        <v>31</v>
      </c>
      <c r="D165" s="15">
        <v>4221</v>
      </c>
      <c r="E165" s="3" t="s">
        <v>144</v>
      </c>
      <c r="F165" s="3"/>
      <c r="G165" s="51">
        <v>50000</v>
      </c>
      <c r="H165" s="51"/>
      <c r="I165" s="51"/>
      <c r="J165" s="51">
        <f t="shared" si="4"/>
        <v>0</v>
      </c>
      <c r="K165" s="51"/>
      <c r="L165" s="51"/>
      <c r="M165" s="51">
        <f t="shared" si="5"/>
        <v>50000</v>
      </c>
    </row>
    <row r="166" spans="1:13" ht="14.25">
      <c r="A166" s="12" t="s">
        <v>78</v>
      </c>
      <c r="B166" s="13">
        <v>11</v>
      </c>
      <c r="C166" s="14" t="s">
        <v>31</v>
      </c>
      <c r="D166" s="15">
        <v>4262</v>
      </c>
      <c r="E166" s="3" t="s">
        <v>150</v>
      </c>
      <c r="F166" s="3"/>
      <c r="G166" s="51">
        <v>168000</v>
      </c>
      <c r="H166" s="51"/>
      <c r="I166" s="51"/>
      <c r="J166" s="51">
        <f t="shared" si="4"/>
        <v>0</v>
      </c>
      <c r="K166" s="51">
        <v>120000</v>
      </c>
      <c r="L166" s="51"/>
      <c r="M166" s="51">
        <f t="shared" si="5"/>
        <v>48000</v>
      </c>
    </row>
    <row r="167" spans="1:13" ht="15">
      <c r="A167" s="70" t="s">
        <v>376</v>
      </c>
      <c r="B167" s="74"/>
      <c r="C167" s="74"/>
      <c r="D167" s="74"/>
      <c r="E167" s="1" t="s">
        <v>377</v>
      </c>
      <c r="F167" s="1"/>
      <c r="G167" s="11">
        <f>SUM(G168:G170)</f>
        <v>300000</v>
      </c>
      <c r="H167" s="11">
        <f>SUM(H168:H170)</f>
        <v>0</v>
      </c>
      <c r="I167" s="11">
        <f>SUM(I168:I170)</f>
        <v>0</v>
      </c>
      <c r="J167" s="11">
        <f t="shared" si="4"/>
        <v>0</v>
      </c>
      <c r="K167" s="11">
        <f>SUM(K168:K170)</f>
        <v>300000</v>
      </c>
      <c r="L167" s="11">
        <f>SUM(L168:L170)</f>
        <v>0</v>
      </c>
      <c r="M167" s="11">
        <f t="shared" si="5"/>
        <v>0</v>
      </c>
    </row>
    <row r="168" spans="1:13" ht="14.25">
      <c r="A168" s="12" t="s">
        <v>1</v>
      </c>
      <c r="B168" s="13">
        <v>11</v>
      </c>
      <c r="C168" s="14" t="s">
        <v>235</v>
      </c>
      <c r="D168" s="15">
        <v>3234</v>
      </c>
      <c r="E168" s="3" t="s">
        <v>134</v>
      </c>
      <c r="F168" s="3"/>
      <c r="G168" s="51">
        <v>30000</v>
      </c>
      <c r="H168" s="51"/>
      <c r="I168" s="51"/>
      <c r="J168" s="51">
        <f t="shared" si="4"/>
        <v>0</v>
      </c>
      <c r="K168" s="51">
        <v>30000</v>
      </c>
      <c r="L168" s="51"/>
      <c r="M168" s="51">
        <f t="shared" si="5"/>
        <v>0</v>
      </c>
    </row>
    <row r="169" spans="1:13" ht="14.25">
      <c r="A169" s="12" t="s">
        <v>1</v>
      </c>
      <c r="B169" s="13">
        <v>11</v>
      </c>
      <c r="C169" s="14" t="s">
        <v>235</v>
      </c>
      <c r="D169" s="15">
        <v>3235</v>
      </c>
      <c r="E169" s="3" t="s">
        <v>49</v>
      </c>
      <c r="F169" s="3"/>
      <c r="G169" s="51">
        <v>250000</v>
      </c>
      <c r="H169" s="51"/>
      <c r="I169" s="51"/>
      <c r="J169" s="51">
        <f t="shared" si="4"/>
        <v>0</v>
      </c>
      <c r="K169" s="51">
        <v>250000</v>
      </c>
      <c r="L169" s="51"/>
      <c r="M169" s="51">
        <f t="shared" si="5"/>
        <v>0</v>
      </c>
    </row>
    <row r="170" spans="1:13" s="30" customFormat="1" ht="15">
      <c r="A170" s="12" t="s">
        <v>1</v>
      </c>
      <c r="B170" s="13">
        <v>11</v>
      </c>
      <c r="C170" s="14" t="s">
        <v>235</v>
      </c>
      <c r="D170" s="15">
        <v>3241</v>
      </c>
      <c r="E170" s="3" t="s">
        <v>273</v>
      </c>
      <c r="F170" s="3"/>
      <c r="G170" s="51">
        <v>20000</v>
      </c>
      <c r="H170" s="51"/>
      <c r="I170" s="51"/>
      <c r="J170" s="51">
        <f t="shared" si="4"/>
        <v>0</v>
      </c>
      <c r="K170" s="51">
        <v>20000</v>
      </c>
      <c r="L170" s="51"/>
      <c r="M170" s="51">
        <f t="shared" si="5"/>
        <v>0</v>
      </c>
    </row>
    <row r="171" spans="1:13" ht="30">
      <c r="A171" s="70" t="s">
        <v>378</v>
      </c>
      <c r="B171" s="70"/>
      <c r="C171" s="70"/>
      <c r="D171" s="70"/>
      <c r="E171" s="1" t="s">
        <v>379</v>
      </c>
      <c r="F171" s="1"/>
      <c r="G171" s="11">
        <f>SUM(G172:G178)</f>
        <v>278000</v>
      </c>
      <c r="H171" s="11">
        <f>SUM(H172:H178)</f>
        <v>866.42</v>
      </c>
      <c r="I171" s="11">
        <f>SUM(I172:I178)</f>
        <v>15637.46</v>
      </c>
      <c r="J171" s="11">
        <f t="shared" si="4"/>
        <v>16503.879999999997</v>
      </c>
      <c r="K171" s="11">
        <f>SUM(K172:K178)</f>
        <v>35000</v>
      </c>
      <c r="L171" s="11">
        <f>SUM(L172:L178)</f>
        <v>0</v>
      </c>
      <c r="M171" s="11">
        <f t="shared" si="5"/>
        <v>243000</v>
      </c>
    </row>
    <row r="172" spans="1:13" ht="28.5">
      <c r="A172" s="12" t="s">
        <v>113</v>
      </c>
      <c r="B172" s="13">
        <v>11</v>
      </c>
      <c r="C172" s="14" t="s">
        <v>31</v>
      </c>
      <c r="D172" s="15">
        <v>3224</v>
      </c>
      <c r="E172" s="3" t="s">
        <v>159</v>
      </c>
      <c r="F172" s="3"/>
      <c r="G172" s="51">
        <v>3000</v>
      </c>
      <c r="H172" s="51"/>
      <c r="I172" s="51"/>
      <c r="J172" s="51">
        <f t="shared" si="4"/>
        <v>0</v>
      </c>
      <c r="K172" s="51"/>
      <c r="L172" s="51"/>
      <c r="M172" s="51">
        <f t="shared" si="5"/>
        <v>3000</v>
      </c>
    </row>
    <row r="173" spans="1:13" ht="14.25">
      <c r="A173" s="12" t="s">
        <v>113</v>
      </c>
      <c r="B173" s="13">
        <v>11</v>
      </c>
      <c r="C173" s="14" t="s">
        <v>31</v>
      </c>
      <c r="D173" s="15">
        <v>3232</v>
      </c>
      <c r="E173" s="3" t="s">
        <v>132</v>
      </c>
      <c r="F173" s="3"/>
      <c r="G173" s="51">
        <v>150000</v>
      </c>
      <c r="H173" s="51">
        <v>866.42</v>
      </c>
      <c r="I173" s="51">
        <v>15637.46</v>
      </c>
      <c r="J173" s="51">
        <f t="shared" si="4"/>
        <v>16503.879999999997</v>
      </c>
      <c r="K173" s="51"/>
      <c r="L173" s="51"/>
      <c r="M173" s="51">
        <f t="shared" si="5"/>
        <v>150000</v>
      </c>
    </row>
    <row r="174" spans="1:13" ht="14.25" customHeight="1">
      <c r="A174" s="12" t="s">
        <v>113</v>
      </c>
      <c r="B174" s="13">
        <v>11</v>
      </c>
      <c r="C174" s="14" t="s">
        <v>31</v>
      </c>
      <c r="D174" s="15">
        <v>3237</v>
      </c>
      <c r="E174" s="3" t="s">
        <v>43</v>
      </c>
      <c r="F174" s="3"/>
      <c r="G174" s="51">
        <v>20000</v>
      </c>
      <c r="H174" s="51"/>
      <c r="I174" s="51"/>
      <c r="J174" s="51">
        <f t="shared" si="4"/>
        <v>0</v>
      </c>
      <c r="K174" s="51">
        <v>20000</v>
      </c>
      <c r="L174" s="51"/>
      <c r="M174" s="51">
        <f t="shared" si="5"/>
        <v>0</v>
      </c>
    </row>
    <row r="175" spans="1:13" ht="14.25">
      <c r="A175" s="12" t="s">
        <v>113</v>
      </c>
      <c r="B175" s="13">
        <v>11</v>
      </c>
      <c r="C175" s="14" t="s">
        <v>31</v>
      </c>
      <c r="D175" s="15">
        <v>4126</v>
      </c>
      <c r="E175" s="3" t="s">
        <v>4</v>
      </c>
      <c r="F175" s="3"/>
      <c r="G175" s="51">
        <v>15000</v>
      </c>
      <c r="H175" s="51"/>
      <c r="I175" s="51"/>
      <c r="J175" s="51">
        <f t="shared" si="4"/>
        <v>0</v>
      </c>
      <c r="K175" s="51"/>
      <c r="L175" s="51"/>
      <c r="M175" s="51">
        <f t="shared" si="5"/>
        <v>15000</v>
      </c>
    </row>
    <row r="176" spans="1:13" ht="14.25">
      <c r="A176" s="12" t="s">
        <v>113</v>
      </c>
      <c r="B176" s="13">
        <v>11</v>
      </c>
      <c r="C176" s="14" t="s">
        <v>31</v>
      </c>
      <c r="D176" s="15">
        <v>4221</v>
      </c>
      <c r="E176" s="3" t="s">
        <v>144</v>
      </c>
      <c r="F176" s="3"/>
      <c r="G176" s="51">
        <v>50000</v>
      </c>
      <c r="H176" s="51"/>
      <c r="I176" s="51"/>
      <c r="J176" s="51">
        <f t="shared" si="4"/>
        <v>0</v>
      </c>
      <c r="K176" s="51"/>
      <c r="L176" s="51"/>
      <c r="M176" s="51">
        <f t="shared" si="5"/>
        <v>50000</v>
      </c>
    </row>
    <row r="177" spans="1:13" ht="14.25">
      <c r="A177" s="12" t="s">
        <v>113</v>
      </c>
      <c r="B177" s="13">
        <v>11</v>
      </c>
      <c r="C177" s="14" t="s">
        <v>31</v>
      </c>
      <c r="D177" s="15">
        <v>4223</v>
      </c>
      <c r="E177" s="3" t="s">
        <v>146</v>
      </c>
      <c r="F177" s="3"/>
      <c r="G177" s="51">
        <v>15000</v>
      </c>
      <c r="H177" s="51"/>
      <c r="I177" s="51"/>
      <c r="J177" s="51">
        <f t="shared" si="4"/>
        <v>0</v>
      </c>
      <c r="K177" s="51">
        <v>15000</v>
      </c>
      <c r="L177" s="51"/>
      <c r="M177" s="51">
        <f t="shared" si="5"/>
        <v>0</v>
      </c>
    </row>
    <row r="178" spans="1:13" ht="14.25">
      <c r="A178" s="12" t="s">
        <v>113</v>
      </c>
      <c r="B178" s="13">
        <v>11</v>
      </c>
      <c r="C178" s="14" t="s">
        <v>31</v>
      </c>
      <c r="D178" s="15">
        <v>4511</v>
      </c>
      <c r="E178" s="3" t="s">
        <v>151</v>
      </c>
      <c r="F178" s="3"/>
      <c r="G178" s="51">
        <v>25000</v>
      </c>
      <c r="H178" s="51"/>
      <c r="I178" s="51"/>
      <c r="J178" s="51">
        <f t="shared" si="4"/>
        <v>0</v>
      </c>
      <c r="K178" s="51"/>
      <c r="L178" s="51"/>
      <c r="M178" s="51">
        <f t="shared" si="5"/>
        <v>25000</v>
      </c>
    </row>
    <row r="179" spans="1:13" ht="75">
      <c r="A179" s="70" t="s">
        <v>241</v>
      </c>
      <c r="B179" s="74"/>
      <c r="C179" s="74"/>
      <c r="D179" s="74"/>
      <c r="E179" s="1" t="s">
        <v>240</v>
      </c>
      <c r="F179" s="1" t="s">
        <v>288</v>
      </c>
      <c r="G179" s="11">
        <f>SUM(G180)</f>
        <v>250000</v>
      </c>
      <c r="H179" s="11">
        <f>SUM(H180)</f>
        <v>0</v>
      </c>
      <c r="I179" s="11">
        <f>SUM(I180)</f>
        <v>0</v>
      </c>
      <c r="J179" s="11">
        <f t="shared" si="4"/>
        <v>0</v>
      </c>
      <c r="K179" s="11">
        <f>SUM(K180)</f>
        <v>250000</v>
      </c>
      <c r="L179" s="11">
        <f>SUM(L180)</f>
        <v>0</v>
      </c>
      <c r="M179" s="11">
        <f t="shared" si="5"/>
        <v>0</v>
      </c>
    </row>
    <row r="180" spans="1:13" ht="42.75">
      <c r="A180" s="21" t="s">
        <v>241</v>
      </c>
      <c r="B180" s="13">
        <v>11</v>
      </c>
      <c r="C180" s="14" t="s">
        <v>31</v>
      </c>
      <c r="D180" s="15">
        <v>3862</v>
      </c>
      <c r="E180" s="3" t="s">
        <v>349</v>
      </c>
      <c r="F180" s="3"/>
      <c r="G180" s="51">
        <v>250000</v>
      </c>
      <c r="H180" s="51"/>
      <c r="I180" s="51"/>
      <c r="J180" s="51">
        <f t="shared" si="4"/>
        <v>0</v>
      </c>
      <c r="K180" s="51">
        <v>250000</v>
      </c>
      <c r="L180" s="51"/>
      <c r="M180" s="51">
        <f t="shared" si="5"/>
        <v>0</v>
      </c>
    </row>
    <row r="181" spans="1:13" ht="75">
      <c r="A181" s="70" t="s">
        <v>185</v>
      </c>
      <c r="B181" s="70"/>
      <c r="C181" s="70"/>
      <c r="D181" s="70"/>
      <c r="E181" s="1" t="s">
        <v>38</v>
      </c>
      <c r="F181" s="1" t="s">
        <v>288</v>
      </c>
      <c r="G181" s="11">
        <f>SUM(G182:G182)</f>
        <v>250000</v>
      </c>
      <c r="H181" s="11">
        <f>SUM(H182:H182)</f>
        <v>250000</v>
      </c>
      <c r="I181" s="11">
        <f>SUM(I182:I182)</f>
        <v>0</v>
      </c>
      <c r="J181" s="11">
        <f t="shared" si="4"/>
        <v>250000</v>
      </c>
      <c r="K181" s="11">
        <f>SUM(K182:K182)</f>
        <v>0</v>
      </c>
      <c r="L181" s="11">
        <f>SUM(L182:L182)</f>
        <v>0</v>
      </c>
      <c r="M181" s="11">
        <f t="shared" si="5"/>
        <v>250000</v>
      </c>
    </row>
    <row r="182" spans="1:13" ht="14.25">
      <c r="A182" s="21" t="s">
        <v>185</v>
      </c>
      <c r="B182" s="13">
        <v>11</v>
      </c>
      <c r="C182" s="14" t="s">
        <v>31</v>
      </c>
      <c r="D182" s="15">
        <v>4126</v>
      </c>
      <c r="E182" s="3" t="s">
        <v>4</v>
      </c>
      <c r="F182" s="3"/>
      <c r="G182" s="51">
        <v>250000</v>
      </c>
      <c r="H182" s="51">
        <v>250000</v>
      </c>
      <c r="I182" s="51"/>
      <c r="J182" s="51">
        <f t="shared" si="4"/>
        <v>250000</v>
      </c>
      <c r="K182" s="51"/>
      <c r="L182" s="51"/>
      <c r="M182" s="51">
        <f t="shared" si="5"/>
        <v>250000</v>
      </c>
    </row>
    <row r="183" spans="1:13" s="19" customFormat="1" ht="75">
      <c r="A183" s="70" t="s">
        <v>2</v>
      </c>
      <c r="B183" s="70"/>
      <c r="C183" s="70"/>
      <c r="D183" s="70"/>
      <c r="E183" s="1" t="s">
        <v>39</v>
      </c>
      <c r="F183" s="1" t="s">
        <v>288</v>
      </c>
      <c r="G183" s="11">
        <f>SUM(G184:G185)</f>
        <v>1300000</v>
      </c>
      <c r="H183" s="11">
        <f>SUM(H184:H185)</f>
        <v>225862.32</v>
      </c>
      <c r="I183" s="11">
        <f>SUM(I184:I185)</f>
        <v>1034649.68</v>
      </c>
      <c r="J183" s="11">
        <f t="shared" si="4"/>
        <v>1260512</v>
      </c>
      <c r="K183" s="11">
        <f>SUM(K184:K185)</f>
        <v>12825</v>
      </c>
      <c r="L183" s="11">
        <f>SUM(L184:L185)</f>
        <v>0</v>
      </c>
      <c r="M183" s="11">
        <f t="shared" si="5"/>
        <v>1287175</v>
      </c>
    </row>
    <row r="184" spans="1:13" ht="14.25">
      <c r="A184" s="21" t="s">
        <v>2</v>
      </c>
      <c r="B184" s="13">
        <v>11</v>
      </c>
      <c r="C184" s="14" t="s">
        <v>31</v>
      </c>
      <c r="D184" s="15">
        <v>3235</v>
      </c>
      <c r="E184" s="3" t="s">
        <v>49</v>
      </c>
      <c r="F184" s="3"/>
      <c r="G184" s="51">
        <v>800000</v>
      </c>
      <c r="H184" s="51">
        <v>225862.32</v>
      </c>
      <c r="I184" s="51">
        <v>574137.68</v>
      </c>
      <c r="J184" s="51">
        <f t="shared" si="4"/>
        <v>800000</v>
      </c>
      <c r="K184" s="51"/>
      <c r="L184" s="51"/>
      <c r="M184" s="51">
        <f t="shared" si="5"/>
        <v>800000</v>
      </c>
    </row>
    <row r="185" spans="1:13" s="30" customFormat="1" ht="15">
      <c r="A185" s="21" t="s">
        <v>2</v>
      </c>
      <c r="B185" s="13">
        <v>11</v>
      </c>
      <c r="C185" s="14" t="s">
        <v>31</v>
      </c>
      <c r="D185" s="15">
        <v>3294</v>
      </c>
      <c r="E185" s="3" t="s">
        <v>44</v>
      </c>
      <c r="F185" s="3"/>
      <c r="G185" s="51">
        <v>500000</v>
      </c>
      <c r="H185" s="51"/>
      <c r="I185" s="51">
        <v>460512</v>
      </c>
      <c r="J185" s="51">
        <f t="shared" si="4"/>
        <v>460512</v>
      </c>
      <c r="K185" s="51">
        <v>12825</v>
      </c>
      <c r="L185" s="51"/>
      <c r="M185" s="51">
        <f t="shared" si="5"/>
        <v>487175</v>
      </c>
    </row>
    <row r="186" spans="1:13" s="30" customFormat="1" ht="75">
      <c r="A186" s="70" t="s">
        <v>77</v>
      </c>
      <c r="B186" s="70"/>
      <c r="C186" s="70"/>
      <c r="D186" s="70"/>
      <c r="E186" s="1" t="s">
        <v>65</v>
      </c>
      <c r="F186" s="1" t="s">
        <v>288</v>
      </c>
      <c r="G186" s="11">
        <f>SUM(G187:G194)</f>
        <v>2430000</v>
      </c>
      <c r="H186" s="11">
        <f>SUM(H187:H194)</f>
        <v>1392791.25</v>
      </c>
      <c r="I186" s="11">
        <f>SUM(I187:I194)</f>
        <v>0</v>
      </c>
      <c r="J186" s="11">
        <f t="shared" si="4"/>
        <v>1392791.25</v>
      </c>
      <c r="K186" s="11">
        <f>SUM(K187:K194)</f>
        <v>740000</v>
      </c>
      <c r="L186" s="11">
        <f>SUM(L187:L194)</f>
        <v>50000</v>
      </c>
      <c r="M186" s="11">
        <f t="shared" si="5"/>
        <v>1740000</v>
      </c>
    </row>
    <row r="187" spans="1:13" ht="14.25">
      <c r="A187" s="13" t="s">
        <v>77</v>
      </c>
      <c r="B187" s="13">
        <v>11</v>
      </c>
      <c r="C187" s="14" t="s">
        <v>31</v>
      </c>
      <c r="D187" s="15">
        <v>3232</v>
      </c>
      <c r="E187" s="3" t="s">
        <v>132</v>
      </c>
      <c r="F187" s="3"/>
      <c r="G187" s="51">
        <v>50000</v>
      </c>
      <c r="H187" s="51"/>
      <c r="I187" s="51"/>
      <c r="J187" s="51">
        <f t="shared" si="4"/>
        <v>0</v>
      </c>
      <c r="K187" s="51">
        <v>40000</v>
      </c>
      <c r="L187" s="51"/>
      <c r="M187" s="51">
        <f t="shared" si="5"/>
        <v>10000</v>
      </c>
    </row>
    <row r="188" spans="1:13" s="30" customFormat="1" ht="15">
      <c r="A188" s="21" t="s">
        <v>77</v>
      </c>
      <c r="B188" s="13">
        <v>11</v>
      </c>
      <c r="C188" s="14" t="s">
        <v>31</v>
      </c>
      <c r="D188" s="15">
        <v>3237</v>
      </c>
      <c r="E188" s="3" t="s">
        <v>43</v>
      </c>
      <c r="F188" s="3"/>
      <c r="G188" s="51">
        <v>50000</v>
      </c>
      <c r="H188" s="51"/>
      <c r="I188" s="51"/>
      <c r="J188" s="51">
        <f t="shared" si="4"/>
        <v>0</v>
      </c>
      <c r="K188" s="51">
        <v>20000</v>
      </c>
      <c r="L188" s="51"/>
      <c r="M188" s="51">
        <f t="shared" si="5"/>
        <v>30000</v>
      </c>
    </row>
    <row r="189" spans="1:13" ht="14.25">
      <c r="A189" s="21" t="s">
        <v>77</v>
      </c>
      <c r="B189" s="13">
        <v>11</v>
      </c>
      <c r="C189" s="14" t="s">
        <v>31</v>
      </c>
      <c r="D189" s="15">
        <v>3238</v>
      </c>
      <c r="E189" s="3" t="s">
        <v>136</v>
      </c>
      <c r="F189" s="3"/>
      <c r="G189" s="51">
        <v>400000</v>
      </c>
      <c r="H189" s="51"/>
      <c r="I189" s="51"/>
      <c r="J189" s="51">
        <f t="shared" si="4"/>
        <v>0</v>
      </c>
      <c r="K189" s="51">
        <v>400000</v>
      </c>
      <c r="L189" s="51"/>
      <c r="M189" s="51">
        <f t="shared" si="5"/>
        <v>0</v>
      </c>
    </row>
    <row r="190" spans="1:13" ht="14.25">
      <c r="A190" s="21" t="s">
        <v>77</v>
      </c>
      <c r="B190" s="13">
        <v>11</v>
      </c>
      <c r="C190" s="14" t="s">
        <v>31</v>
      </c>
      <c r="D190" s="15">
        <v>4126</v>
      </c>
      <c r="E190" s="3" t="s">
        <v>4</v>
      </c>
      <c r="F190" s="3"/>
      <c r="G190" s="51">
        <v>250000</v>
      </c>
      <c r="H190" s="51"/>
      <c r="I190" s="51"/>
      <c r="J190" s="51">
        <f t="shared" si="4"/>
        <v>0</v>
      </c>
      <c r="K190" s="51">
        <v>250000</v>
      </c>
      <c r="L190" s="51"/>
      <c r="M190" s="51">
        <f t="shared" si="5"/>
        <v>0</v>
      </c>
    </row>
    <row r="191" spans="1:13" s="30" customFormat="1" ht="15">
      <c r="A191" s="21" t="s">
        <v>77</v>
      </c>
      <c r="B191" s="13">
        <v>11</v>
      </c>
      <c r="C191" s="14" t="s">
        <v>31</v>
      </c>
      <c r="D191" s="15">
        <v>4221</v>
      </c>
      <c r="E191" s="3" t="s">
        <v>144</v>
      </c>
      <c r="F191" s="3"/>
      <c r="G191" s="51">
        <v>100000</v>
      </c>
      <c r="H191" s="51"/>
      <c r="I191" s="51"/>
      <c r="J191" s="51">
        <f t="shared" si="4"/>
        <v>0</v>
      </c>
      <c r="K191" s="51"/>
      <c r="L191" s="51">
        <v>50000</v>
      </c>
      <c r="M191" s="51">
        <f t="shared" si="5"/>
        <v>150000</v>
      </c>
    </row>
    <row r="192" spans="1:13" ht="14.25">
      <c r="A192" s="21" t="s">
        <v>77</v>
      </c>
      <c r="B192" s="13">
        <v>11</v>
      </c>
      <c r="C192" s="14" t="s">
        <v>31</v>
      </c>
      <c r="D192" s="15">
        <v>4222</v>
      </c>
      <c r="E192" s="3" t="s">
        <v>145</v>
      </c>
      <c r="F192" s="3"/>
      <c r="G192" s="51">
        <v>50000</v>
      </c>
      <c r="H192" s="51"/>
      <c r="I192" s="51"/>
      <c r="J192" s="51">
        <f t="shared" si="4"/>
        <v>0</v>
      </c>
      <c r="K192" s="51"/>
      <c r="L192" s="51"/>
      <c r="M192" s="51">
        <f t="shared" si="5"/>
        <v>50000</v>
      </c>
    </row>
    <row r="193" spans="1:13" s="30" customFormat="1" ht="15">
      <c r="A193" s="21" t="s">
        <v>77</v>
      </c>
      <c r="B193" s="13">
        <v>11</v>
      </c>
      <c r="C193" s="14" t="s">
        <v>31</v>
      </c>
      <c r="D193" s="15">
        <v>4262</v>
      </c>
      <c r="E193" s="3" t="s">
        <v>163</v>
      </c>
      <c r="F193" s="3"/>
      <c r="G193" s="51">
        <v>30000</v>
      </c>
      <c r="H193" s="51"/>
      <c r="I193" s="51"/>
      <c r="J193" s="51">
        <f t="shared" si="4"/>
        <v>0</v>
      </c>
      <c r="K193" s="51">
        <v>30000</v>
      </c>
      <c r="L193" s="51"/>
      <c r="M193" s="51">
        <f t="shared" si="5"/>
        <v>0</v>
      </c>
    </row>
    <row r="194" spans="1:13" ht="14.25">
      <c r="A194" s="21" t="s">
        <v>77</v>
      </c>
      <c r="B194" s="21">
        <v>11</v>
      </c>
      <c r="C194" s="17" t="s">
        <v>31</v>
      </c>
      <c r="D194" s="18">
        <v>4511</v>
      </c>
      <c r="E194" s="3" t="s">
        <v>151</v>
      </c>
      <c r="F194" s="3"/>
      <c r="G194" s="51">
        <v>1500000</v>
      </c>
      <c r="H194" s="51">
        <v>1392791.25</v>
      </c>
      <c r="I194" s="51"/>
      <c r="J194" s="51">
        <f t="shared" si="4"/>
        <v>1392791.25</v>
      </c>
      <c r="K194" s="51"/>
      <c r="L194" s="51"/>
      <c r="M194" s="51">
        <f t="shared" si="5"/>
        <v>1500000</v>
      </c>
    </row>
    <row r="195" spans="1:13" ht="75">
      <c r="A195" s="70" t="s">
        <v>79</v>
      </c>
      <c r="B195" s="70"/>
      <c r="C195" s="70"/>
      <c r="D195" s="70"/>
      <c r="E195" s="1" t="s">
        <v>66</v>
      </c>
      <c r="F195" s="1" t="s">
        <v>288</v>
      </c>
      <c r="G195" s="11">
        <f>SUM(G196:G197)</f>
        <v>350000</v>
      </c>
      <c r="H195" s="11">
        <f>SUM(H196:H197)</f>
        <v>251875</v>
      </c>
      <c r="I195" s="11">
        <f>SUM(I196:I197)</f>
        <v>0</v>
      </c>
      <c r="J195" s="11">
        <f aca="true" t="shared" si="6" ref="J195:J258">H195+I195</f>
        <v>251875</v>
      </c>
      <c r="K195" s="11">
        <f>SUM(K196:K197)</f>
        <v>98000</v>
      </c>
      <c r="L195" s="11">
        <f>SUM(L196:L197)</f>
        <v>0</v>
      </c>
      <c r="M195" s="11">
        <f aca="true" t="shared" si="7" ref="M195:M258">G195-K195+L195</f>
        <v>252000</v>
      </c>
    </row>
    <row r="196" spans="1:13" ht="14.25">
      <c r="A196" s="21" t="s">
        <v>79</v>
      </c>
      <c r="B196" s="13">
        <v>11</v>
      </c>
      <c r="C196" s="14" t="s">
        <v>31</v>
      </c>
      <c r="D196" s="15">
        <v>3213</v>
      </c>
      <c r="E196" s="3" t="s">
        <v>126</v>
      </c>
      <c r="F196" s="3"/>
      <c r="G196" s="51">
        <v>50000</v>
      </c>
      <c r="H196" s="51"/>
      <c r="I196" s="51"/>
      <c r="J196" s="51">
        <f t="shared" si="6"/>
        <v>0</v>
      </c>
      <c r="K196" s="51">
        <v>50000</v>
      </c>
      <c r="L196" s="51"/>
      <c r="M196" s="51">
        <f t="shared" si="7"/>
        <v>0</v>
      </c>
    </row>
    <row r="197" spans="1:13" ht="14.25">
      <c r="A197" s="21" t="s">
        <v>79</v>
      </c>
      <c r="B197" s="13">
        <v>11</v>
      </c>
      <c r="C197" s="14" t="s">
        <v>31</v>
      </c>
      <c r="D197" s="15">
        <v>4262</v>
      </c>
      <c r="E197" s="3" t="s">
        <v>163</v>
      </c>
      <c r="F197" s="3"/>
      <c r="G197" s="51">
        <v>300000</v>
      </c>
      <c r="H197" s="51">
        <v>251875</v>
      </c>
      <c r="I197" s="51"/>
      <c r="J197" s="51">
        <f t="shared" si="6"/>
        <v>251875</v>
      </c>
      <c r="K197" s="51">
        <v>48000</v>
      </c>
      <c r="L197" s="51"/>
      <c r="M197" s="51">
        <f t="shared" si="7"/>
        <v>252000</v>
      </c>
    </row>
    <row r="198" spans="1:13" ht="75">
      <c r="A198" s="70" t="s">
        <v>186</v>
      </c>
      <c r="B198" s="70"/>
      <c r="C198" s="70"/>
      <c r="D198" s="70"/>
      <c r="E198" s="1" t="s">
        <v>262</v>
      </c>
      <c r="F198" s="1" t="s">
        <v>288</v>
      </c>
      <c r="G198" s="11">
        <f>SUM(G199)</f>
        <v>312000</v>
      </c>
      <c r="H198" s="11">
        <f>SUM(H199)</f>
        <v>0</v>
      </c>
      <c r="I198" s="11">
        <f>SUM(I199)</f>
        <v>105600</v>
      </c>
      <c r="J198" s="11">
        <f t="shared" si="6"/>
        <v>105600</v>
      </c>
      <c r="K198" s="11">
        <f>SUM(K199)</f>
        <v>100000</v>
      </c>
      <c r="L198" s="11">
        <f>SUM(L199)</f>
        <v>0</v>
      </c>
      <c r="M198" s="11">
        <f t="shared" si="7"/>
        <v>212000</v>
      </c>
    </row>
    <row r="199" spans="1:13" ht="14.25">
      <c r="A199" s="21" t="s">
        <v>186</v>
      </c>
      <c r="B199" s="13">
        <v>11</v>
      </c>
      <c r="C199" s="14" t="s">
        <v>31</v>
      </c>
      <c r="D199" s="15">
        <v>3721</v>
      </c>
      <c r="E199" s="3" t="s">
        <v>164</v>
      </c>
      <c r="F199" s="3"/>
      <c r="G199" s="51">
        <v>312000</v>
      </c>
      <c r="H199" s="51"/>
      <c r="I199" s="51">
        <v>105600</v>
      </c>
      <c r="J199" s="51">
        <f t="shared" si="6"/>
        <v>105600</v>
      </c>
      <c r="K199" s="51">
        <v>100000</v>
      </c>
      <c r="L199" s="51"/>
      <c r="M199" s="51">
        <f t="shared" si="7"/>
        <v>212000</v>
      </c>
    </row>
    <row r="200" spans="1:13" ht="75">
      <c r="A200" s="70" t="s">
        <v>252</v>
      </c>
      <c r="B200" s="74"/>
      <c r="C200" s="74"/>
      <c r="D200" s="74"/>
      <c r="E200" s="1" t="s">
        <v>350</v>
      </c>
      <c r="F200" s="1" t="s">
        <v>288</v>
      </c>
      <c r="G200" s="11">
        <f>SUM(G201:G203)</f>
        <v>1280000</v>
      </c>
      <c r="H200" s="11">
        <f>SUM(H201:H203)</f>
        <v>0</v>
      </c>
      <c r="I200" s="11">
        <f>SUM(I201:I203)</f>
        <v>0</v>
      </c>
      <c r="J200" s="11">
        <f t="shared" si="6"/>
        <v>0</v>
      </c>
      <c r="K200" s="11">
        <f>SUM(K201:K203)</f>
        <v>1250000</v>
      </c>
      <c r="L200" s="11">
        <f>SUM(L201:L203)</f>
        <v>0</v>
      </c>
      <c r="M200" s="11">
        <f t="shared" si="7"/>
        <v>30000</v>
      </c>
    </row>
    <row r="201" spans="1:13" ht="14.25">
      <c r="A201" s="21" t="s">
        <v>252</v>
      </c>
      <c r="B201" s="13">
        <v>11</v>
      </c>
      <c r="C201" s="14" t="s">
        <v>31</v>
      </c>
      <c r="D201" s="15">
        <v>3237</v>
      </c>
      <c r="E201" s="3" t="s">
        <v>43</v>
      </c>
      <c r="F201" s="3"/>
      <c r="G201" s="51">
        <v>50000</v>
      </c>
      <c r="H201" s="51"/>
      <c r="I201" s="51"/>
      <c r="J201" s="51">
        <f t="shared" si="6"/>
        <v>0</v>
      </c>
      <c r="K201" s="51">
        <v>20000</v>
      </c>
      <c r="L201" s="51"/>
      <c r="M201" s="51">
        <f t="shared" si="7"/>
        <v>30000</v>
      </c>
    </row>
    <row r="202" spans="1:13" ht="14.25">
      <c r="A202" s="21" t="s">
        <v>252</v>
      </c>
      <c r="B202" s="13">
        <v>12</v>
      </c>
      <c r="C202" s="14" t="s">
        <v>31</v>
      </c>
      <c r="D202" s="15">
        <v>3821</v>
      </c>
      <c r="E202" s="3" t="s">
        <v>45</v>
      </c>
      <c r="F202" s="3"/>
      <c r="G202" s="51">
        <v>130000</v>
      </c>
      <c r="H202" s="51"/>
      <c r="I202" s="51"/>
      <c r="J202" s="51">
        <f t="shared" si="6"/>
        <v>0</v>
      </c>
      <c r="K202" s="51">
        <v>130000</v>
      </c>
      <c r="L202" s="51"/>
      <c r="M202" s="51">
        <f t="shared" si="7"/>
        <v>0</v>
      </c>
    </row>
    <row r="203" spans="1:13" s="30" customFormat="1" ht="15">
      <c r="A203" s="21" t="s">
        <v>252</v>
      </c>
      <c r="B203" s="13">
        <v>51</v>
      </c>
      <c r="C203" s="14" t="s">
        <v>31</v>
      </c>
      <c r="D203" s="15">
        <v>3821</v>
      </c>
      <c r="E203" s="3" t="s">
        <v>45</v>
      </c>
      <c r="F203" s="3"/>
      <c r="G203" s="51">
        <v>1100000</v>
      </c>
      <c r="H203" s="51"/>
      <c r="I203" s="51"/>
      <c r="J203" s="51">
        <f t="shared" si="6"/>
        <v>0</v>
      </c>
      <c r="K203" s="51">
        <v>1100000</v>
      </c>
      <c r="L203" s="51"/>
      <c r="M203" s="51">
        <f t="shared" si="7"/>
        <v>0</v>
      </c>
    </row>
    <row r="204" spans="1:13" ht="75">
      <c r="A204" s="70" t="s">
        <v>327</v>
      </c>
      <c r="B204" s="74"/>
      <c r="C204" s="74"/>
      <c r="D204" s="74"/>
      <c r="E204" s="1" t="s">
        <v>312</v>
      </c>
      <c r="F204" s="1" t="s">
        <v>288</v>
      </c>
      <c r="G204" s="11">
        <f>SUM(G205)</f>
        <v>600000</v>
      </c>
      <c r="H204" s="11">
        <f>SUM(H205)</f>
        <v>7750</v>
      </c>
      <c r="I204" s="11">
        <f>SUM(I205)</f>
        <v>592250</v>
      </c>
      <c r="J204" s="11">
        <f t="shared" si="6"/>
        <v>600000</v>
      </c>
      <c r="K204" s="11">
        <f>SUM(K205)</f>
        <v>0</v>
      </c>
      <c r="L204" s="11">
        <f>SUM(L205)</f>
        <v>0</v>
      </c>
      <c r="M204" s="11">
        <f t="shared" si="7"/>
        <v>600000</v>
      </c>
    </row>
    <row r="205" spans="1:13" ht="14.25">
      <c r="A205" s="21" t="s">
        <v>327</v>
      </c>
      <c r="B205" s="13">
        <v>11</v>
      </c>
      <c r="C205" s="14" t="s">
        <v>31</v>
      </c>
      <c r="D205" s="15">
        <v>3821</v>
      </c>
      <c r="E205" s="3" t="s">
        <v>45</v>
      </c>
      <c r="F205" s="3"/>
      <c r="G205" s="51">
        <v>600000</v>
      </c>
      <c r="H205" s="51">
        <v>7750</v>
      </c>
      <c r="I205" s="51">
        <v>592250</v>
      </c>
      <c r="J205" s="51">
        <f t="shared" si="6"/>
        <v>600000</v>
      </c>
      <c r="K205" s="51"/>
      <c r="L205" s="51"/>
      <c r="M205" s="51">
        <f t="shared" si="7"/>
        <v>600000</v>
      </c>
    </row>
    <row r="206" spans="1:13" ht="34.5" customHeight="1">
      <c r="A206" s="75" t="s">
        <v>403</v>
      </c>
      <c r="B206" s="76"/>
      <c r="C206" s="76"/>
      <c r="D206" s="76"/>
      <c r="E206" s="76"/>
      <c r="F206" s="77"/>
      <c r="G206" s="50">
        <f>G207+G219+G226+G236+G243+G249</f>
        <v>42477500</v>
      </c>
      <c r="H206" s="50">
        <f>H207+H219+H226+H236+H243+H249</f>
        <v>13360918.990000002</v>
      </c>
      <c r="I206" s="50">
        <f>I207+I219+I226+I236+I243+I249</f>
        <v>20073935.42</v>
      </c>
      <c r="J206" s="50">
        <f t="shared" si="6"/>
        <v>33434854.410000004</v>
      </c>
      <c r="K206" s="50">
        <f>K207+K219+K226+K236+K243+K249</f>
        <v>5110000</v>
      </c>
      <c r="L206" s="50">
        <f>L207+L219+L226+L236+L243+L249</f>
        <v>1800000</v>
      </c>
      <c r="M206" s="50">
        <f t="shared" si="7"/>
        <v>39167500</v>
      </c>
    </row>
    <row r="207" spans="1:13" ht="60">
      <c r="A207" s="70" t="s">
        <v>20</v>
      </c>
      <c r="B207" s="74"/>
      <c r="C207" s="74"/>
      <c r="D207" s="74"/>
      <c r="E207" s="1" t="s">
        <v>351</v>
      </c>
      <c r="F207" s="1" t="s">
        <v>287</v>
      </c>
      <c r="G207" s="11">
        <f>SUM(G208:G218)</f>
        <v>12500000</v>
      </c>
      <c r="H207" s="11">
        <f>SUM(H208:H218)</f>
        <v>404677.75</v>
      </c>
      <c r="I207" s="11">
        <f>SUM(I208:I218)</f>
        <v>10297538.98</v>
      </c>
      <c r="J207" s="11">
        <f t="shared" si="6"/>
        <v>10702216.73</v>
      </c>
      <c r="K207" s="11">
        <f>SUM(K208:K218)</f>
        <v>287500</v>
      </c>
      <c r="L207" s="11">
        <f>SUM(L208:L218)</f>
        <v>1800000</v>
      </c>
      <c r="M207" s="11">
        <f t="shared" si="7"/>
        <v>14012500</v>
      </c>
    </row>
    <row r="208" spans="1:13" ht="14.25">
      <c r="A208" s="21" t="s">
        <v>20</v>
      </c>
      <c r="B208" s="13">
        <v>11</v>
      </c>
      <c r="C208" s="17" t="s">
        <v>31</v>
      </c>
      <c r="D208" s="15">
        <v>3213</v>
      </c>
      <c r="E208" s="3" t="s">
        <v>158</v>
      </c>
      <c r="F208" s="3"/>
      <c r="G208" s="55">
        <v>50000</v>
      </c>
      <c r="H208" s="55">
        <v>6740</v>
      </c>
      <c r="I208" s="55">
        <v>1200</v>
      </c>
      <c r="J208" s="51">
        <f t="shared" si="6"/>
        <v>7940</v>
      </c>
      <c r="K208" s="55"/>
      <c r="L208" s="55"/>
      <c r="M208" s="55">
        <f t="shared" si="7"/>
        <v>50000</v>
      </c>
    </row>
    <row r="209" spans="1:13" s="30" customFormat="1" ht="15">
      <c r="A209" s="21" t="s">
        <v>20</v>
      </c>
      <c r="B209" s="13">
        <v>11</v>
      </c>
      <c r="C209" s="17" t="s">
        <v>31</v>
      </c>
      <c r="D209" s="15">
        <v>3221</v>
      </c>
      <c r="E209" s="3" t="s">
        <v>127</v>
      </c>
      <c r="F209" s="3"/>
      <c r="G209" s="51">
        <v>100000</v>
      </c>
      <c r="H209" s="51">
        <v>20392.61</v>
      </c>
      <c r="I209" s="51">
        <v>54387.1</v>
      </c>
      <c r="J209" s="51">
        <f t="shared" si="6"/>
        <v>74779.70999999999</v>
      </c>
      <c r="K209" s="51"/>
      <c r="L209" s="51"/>
      <c r="M209" s="51">
        <f t="shared" si="7"/>
        <v>100000</v>
      </c>
    </row>
    <row r="210" spans="1:13" ht="14.25">
      <c r="A210" s="21" t="s">
        <v>20</v>
      </c>
      <c r="B210" s="13">
        <v>11</v>
      </c>
      <c r="C210" s="17" t="s">
        <v>31</v>
      </c>
      <c r="D210" s="15">
        <v>3223</v>
      </c>
      <c r="E210" s="3" t="s">
        <v>129</v>
      </c>
      <c r="F210" s="3"/>
      <c r="G210" s="51">
        <v>3100000</v>
      </c>
      <c r="H210" s="51"/>
      <c r="I210" s="51">
        <v>2082274.99</v>
      </c>
      <c r="J210" s="51">
        <f t="shared" si="6"/>
        <v>2082274.99</v>
      </c>
      <c r="K210" s="51">
        <v>167500</v>
      </c>
      <c r="L210" s="51"/>
      <c r="M210" s="51">
        <f t="shared" si="7"/>
        <v>2932500</v>
      </c>
    </row>
    <row r="211" spans="1:13" ht="14.25">
      <c r="A211" s="12" t="s">
        <v>20</v>
      </c>
      <c r="B211" s="13">
        <v>11</v>
      </c>
      <c r="C211" s="17" t="s">
        <v>31</v>
      </c>
      <c r="D211" s="15">
        <v>3227</v>
      </c>
      <c r="E211" s="3" t="s">
        <v>270</v>
      </c>
      <c r="F211" s="3"/>
      <c r="G211" s="51">
        <v>400000</v>
      </c>
      <c r="H211" s="51">
        <v>196900</v>
      </c>
      <c r="I211" s="51">
        <v>201509.38</v>
      </c>
      <c r="J211" s="51">
        <f t="shared" si="6"/>
        <v>398409.38</v>
      </c>
      <c r="K211" s="51"/>
      <c r="L211" s="51"/>
      <c r="M211" s="51">
        <f t="shared" si="7"/>
        <v>400000</v>
      </c>
    </row>
    <row r="212" spans="1:13" ht="14.25">
      <c r="A212" s="21" t="s">
        <v>20</v>
      </c>
      <c r="B212" s="13">
        <v>11</v>
      </c>
      <c r="C212" s="17" t="s">
        <v>31</v>
      </c>
      <c r="D212" s="15">
        <v>3235</v>
      </c>
      <c r="E212" s="3" t="s">
        <v>49</v>
      </c>
      <c r="F212" s="3"/>
      <c r="G212" s="51">
        <v>650000</v>
      </c>
      <c r="H212" s="51">
        <v>170730.14</v>
      </c>
      <c r="I212" s="51">
        <v>429334.07</v>
      </c>
      <c r="J212" s="51">
        <f t="shared" si="6"/>
        <v>600064.21</v>
      </c>
      <c r="K212" s="51"/>
      <c r="L212" s="51"/>
      <c r="M212" s="51">
        <f t="shared" si="7"/>
        <v>650000</v>
      </c>
    </row>
    <row r="213" spans="1:13" ht="14.25">
      <c r="A213" s="21" t="s">
        <v>20</v>
      </c>
      <c r="B213" s="13">
        <v>11</v>
      </c>
      <c r="C213" s="17" t="s">
        <v>31</v>
      </c>
      <c r="D213" s="15">
        <v>3237</v>
      </c>
      <c r="E213" s="3" t="s">
        <v>43</v>
      </c>
      <c r="F213" s="3"/>
      <c r="G213" s="51">
        <v>150000</v>
      </c>
      <c r="H213" s="51"/>
      <c r="I213" s="51">
        <v>21494.82</v>
      </c>
      <c r="J213" s="51">
        <f t="shared" si="6"/>
        <v>21494.82</v>
      </c>
      <c r="K213" s="51"/>
      <c r="L213" s="51"/>
      <c r="M213" s="51">
        <f t="shared" si="7"/>
        <v>150000</v>
      </c>
    </row>
    <row r="214" spans="1:13" ht="14.25">
      <c r="A214" s="21" t="s">
        <v>20</v>
      </c>
      <c r="B214" s="13">
        <v>11</v>
      </c>
      <c r="C214" s="17" t="s">
        <v>31</v>
      </c>
      <c r="D214" s="15">
        <v>3239</v>
      </c>
      <c r="E214" s="3" t="s">
        <v>48</v>
      </c>
      <c r="F214" s="3"/>
      <c r="G214" s="51">
        <v>100000</v>
      </c>
      <c r="H214" s="51">
        <v>4800</v>
      </c>
      <c r="I214" s="51">
        <v>67010.5</v>
      </c>
      <c r="J214" s="51">
        <f t="shared" si="6"/>
        <v>71810.5</v>
      </c>
      <c r="K214" s="51"/>
      <c r="L214" s="51"/>
      <c r="M214" s="51">
        <f t="shared" si="7"/>
        <v>100000</v>
      </c>
    </row>
    <row r="215" spans="1:13" ht="28.5">
      <c r="A215" s="12" t="s">
        <v>20</v>
      </c>
      <c r="B215" s="13">
        <v>11</v>
      </c>
      <c r="C215" s="17" t="s">
        <v>31</v>
      </c>
      <c r="D215" s="15">
        <v>3291</v>
      </c>
      <c r="E215" s="3" t="s">
        <v>123</v>
      </c>
      <c r="F215" s="3"/>
      <c r="G215" s="51">
        <v>5000000</v>
      </c>
      <c r="H215" s="51"/>
      <c r="I215" s="51">
        <v>4996511.88</v>
      </c>
      <c r="J215" s="51">
        <f t="shared" si="6"/>
        <v>4996511.88</v>
      </c>
      <c r="K215" s="51"/>
      <c r="L215" s="51">
        <v>1800000</v>
      </c>
      <c r="M215" s="51">
        <f t="shared" si="7"/>
        <v>6800000</v>
      </c>
    </row>
    <row r="216" spans="1:13" ht="14.25">
      <c r="A216" s="21" t="s">
        <v>20</v>
      </c>
      <c r="B216" s="13">
        <v>11</v>
      </c>
      <c r="C216" s="17" t="s">
        <v>31</v>
      </c>
      <c r="D216" s="15">
        <v>3292</v>
      </c>
      <c r="E216" s="3" t="s">
        <v>137</v>
      </c>
      <c r="F216" s="3"/>
      <c r="G216" s="51">
        <v>100000</v>
      </c>
      <c r="H216" s="51">
        <v>5115</v>
      </c>
      <c r="I216" s="51">
        <v>18144.2</v>
      </c>
      <c r="J216" s="51">
        <f t="shared" si="6"/>
        <v>23259.2</v>
      </c>
      <c r="K216" s="51">
        <v>50000</v>
      </c>
      <c r="L216" s="51"/>
      <c r="M216" s="51">
        <f t="shared" si="7"/>
        <v>50000</v>
      </c>
    </row>
    <row r="217" spans="1:13" ht="14.25">
      <c r="A217" s="21" t="s">
        <v>20</v>
      </c>
      <c r="B217" s="13">
        <v>11</v>
      </c>
      <c r="C217" s="17" t="s">
        <v>31</v>
      </c>
      <c r="D217" s="15">
        <v>3294</v>
      </c>
      <c r="E217" s="3" t="s">
        <v>44</v>
      </c>
      <c r="F217" s="3"/>
      <c r="G217" s="51">
        <v>350000</v>
      </c>
      <c r="H217" s="51"/>
      <c r="I217" s="51">
        <v>265754.36</v>
      </c>
      <c r="J217" s="51">
        <f t="shared" si="6"/>
        <v>265754.36</v>
      </c>
      <c r="K217" s="51">
        <v>70000</v>
      </c>
      <c r="L217" s="51"/>
      <c r="M217" s="51">
        <f t="shared" si="7"/>
        <v>280000</v>
      </c>
    </row>
    <row r="218" spans="1:13" s="30" customFormat="1" ht="28.5">
      <c r="A218" s="12" t="s">
        <v>20</v>
      </c>
      <c r="B218" s="13">
        <v>31</v>
      </c>
      <c r="C218" s="17" t="s">
        <v>31</v>
      </c>
      <c r="D218" s="15">
        <v>3291</v>
      </c>
      <c r="E218" s="3" t="s">
        <v>123</v>
      </c>
      <c r="F218" s="3"/>
      <c r="G218" s="51">
        <v>2500000</v>
      </c>
      <c r="H218" s="51"/>
      <c r="I218" s="16">
        <v>2159917.68</v>
      </c>
      <c r="J218" s="51">
        <f t="shared" si="6"/>
        <v>2159917.68</v>
      </c>
      <c r="K218" s="51"/>
      <c r="L218" s="51"/>
      <c r="M218" s="51">
        <f t="shared" si="7"/>
        <v>2500000</v>
      </c>
    </row>
    <row r="219" spans="1:13" ht="60">
      <c r="A219" s="70" t="s">
        <v>12</v>
      </c>
      <c r="B219" s="70"/>
      <c r="C219" s="70"/>
      <c r="D219" s="70"/>
      <c r="E219" s="1" t="s">
        <v>7</v>
      </c>
      <c r="F219" s="1" t="s">
        <v>287</v>
      </c>
      <c r="G219" s="11">
        <f>SUM(G220:G225)</f>
        <v>4662500</v>
      </c>
      <c r="H219" s="11">
        <f>SUM(H220:H225)</f>
        <v>2037825.94</v>
      </c>
      <c r="I219" s="11">
        <f>SUM(I220:I225)</f>
        <v>1694259.3800000004</v>
      </c>
      <c r="J219" s="11">
        <f t="shared" si="6"/>
        <v>3732085.3200000003</v>
      </c>
      <c r="K219" s="11">
        <f>SUM(K220:K225)</f>
        <v>382500</v>
      </c>
      <c r="L219" s="11">
        <f>SUM(L220:L225)</f>
        <v>0</v>
      </c>
      <c r="M219" s="11">
        <f t="shared" si="7"/>
        <v>4280000</v>
      </c>
    </row>
    <row r="220" spans="1:13" ht="28.5">
      <c r="A220" s="21" t="s">
        <v>12</v>
      </c>
      <c r="B220" s="13">
        <v>11</v>
      </c>
      <c r="C220" s="17" t="s">
        <v>31</v>
      </c>
      <c r="D220" s="15">
        <v>3224</v>
      </c>
      <c r="E220" s="3" t="s">
        <v>159</v>
      </c>
      <c r="F220" s="3"/>
      <c r="G220" s="51">
        <v>250000</v>
      </c>
      <c r="H220" s="51">
        <v>44661.64</v>
      </c>
      <c r="I220" s="51">
        <v>170110.35</v>
      </c>
      <c r="J220" s="51">
        <f t="shared" si="6"/>
        <v>214771.99</v>
      </c>
      <c r="K220" s="51"/>
      <c r="L220" s="51"/>
      <c r="M220" s="51">
        <f t="shared" si="7"/>
        <v>250000</v>
      </c>
    </row>
    <row r="221" spans="1:13" ht="14.25">
      <c r="A221" s="21" t="s">
        <v>12</v>
      </c>
      <c r="B221" s="13">
        <v>11</v>
      </c>
      <c r="C221" s="17" t="s">
        <v>31</v>
      </c>
      <c r="D221" s="15">
        <v>3232</v>
      </c>
      <c r="E221" s="3" t="s">
        <v>132</v>
      </c>
      <c r="F221" s="3"/>
      <c r="G221" s="51">
        <v>3300000</v>
      </c>
      <c r="H221" s="51">
        <v>1495147.39</v>
      </c>
      <c r="I221" s="51">
        <v>1361372.37</v>
      </c>
      <c r="J221" s="51">
        <f t="shared" si="6"/>
        <v>2856519.76</v>
      </c>
      <c r="K221" s="51">
        <v>70000</v>
      </c>
      <c r="L221" s="51"/>
      <c r="M221" s="51">
        <f t="shared" si="7"/>
        <v>3230000</v>
      </c>
    </row>
    <row r="222" spans="1:13" s="30" customFormat="1" ht="15">
      <c r="A222" s="21" t="s">
        <v>12</v>
      </c>
      <c r="B222" s="13">
        <v>11</v>
      </c>
      <c r="C222" s="17" t="s">
        <v>31</v>
      </c>
      <c r="D222" s="15">
        <v>4126</v>
      </c>
      <c r="E222" s="3" t="s">
        <v>4</v>
      </c>
      <c r="F222" s="3"/>
      <c r="G222" s="51">
        <v>62500</v>
      </c>
      <c r="H222" s="51"/>
      <c r="I222" s="51"/>
      <c r="J222" s="51">
        <f t="shared" si="6"/>
        <v>0</v>
      </c>
      <c r="K222" s="51">
        <v>62500</v>
      </c>
      <c r="L222" s="51"/>
      <c r="M222" s="51">
        <f t="shared" si="7"/>
        <v>0</v>
      </c>
    </row>
    <row r="223" spans="1:13" ht="14.25">
      <c r="A223" s="21" t="s">
        <v>12</v>
      </c>
      <c r="B223" s="13">
        <v>11</v>
      </c>
      <c r="C223" s="17" t="s">
        <v>31</v>
      </c>
      <c r="D223" s="15">
        <v>4222</v>
      </c>
      <c r="E223" s="3" t="s">
        <v>145</v>
      </c>
      <c r="F223" s="3"/>
      <c r="G223" s="51">
        <v>150000</v>
      </c>
      <c r="H223" s="51"/>
      <c r="I223" s="51">
        <v>147890.1</v>
      </c>
      <c r="J223" s="51">
        <f t="shared" si="6"/>
        <v>147890.1</v>
      </c>
      <c r="K223" s="51"/>
      <c r="L223" s="51"/>
      <c r="M223" s="51">
        <f t="shared" si="7"/>
        <v>150000</v>
      </c>
    </row>
    <row r="224" spans="1:13" ht="14.25">
      <c r="A224" s="21" t="s">
        <v>12</v>
      </c>
      <c r="B224" s="13">
        <v>11</v>
      </c>
      <c r="C224" s="17" t="s">
        <v>31</v>
      </c>
      <c r="D224" s="15">
        <v>4227</v>
      </c>
      <c r="E224" s="3" t="s">
        <v>147</v>
      </c>
      <c r="F224" s="3"/>
      <c r="G224" s="51">
        <v>150000</v>
      </c>
      <c r="H224" s="51">
        <v>101297.31</v>
      </c>
      <c r="I224" s="51">
        <v>14886.56</v>
      </c>
      <c r="J224" s="51">
        <f t="shared" si="6"/>
        <v>116183.87</v>
      </c>
      <c r="K224" s="51"/>
      <c r="L224" s="51"/>
      <c r="M224" s="51">
        <f t="shared" si="7"/>
        <v>150000</v>
      </c>
    </row>
    <row r="225" spans="1:13" ht="14.25">
      <c r="A225" s="21" t="s">
        <v>12</v>
      </c>
      <c r="B225" s="13">
        <v>11</v>
      </c>
      <c r="C225" s="17" t="s">
        <v>31</v>
      </c>
      <c r="D225" s="15">
        <v>4531</v>
      </c>
      <c r="E225" s="3" t="s">
        <v>160</v>
      </c>
      <c r="F225" s="3"/>
      <c r="G225" s="51">
        <v>750000</v>
      </c>
      <c r="H225" s="51">
        <v>396719.6</v>
      </c>
      <c r="I225" s="51"/>
      <c r="J225" s="51">
        <f t="shared" si="6"/>
        <v>396719.6</v>
      </c>
      <c r="K225" s="51">
        <v>250000</v>
      </c>
      <c r="L225" s="51"/>
      <c r="M225" s="51">
        <f t="shared" si="7"/>
        <v>500000</v>
      </c>
    </row>
    <row r="226" spans="1:13" ht="60">
      <c r="A226" s="70" t="s">
        <v>22</v>
      </c>
      <c r="B226" s="70"/>
      <c r="C226" s="70"/>
      <c r="D226" s="70"/>
      <c r="E226" s="1" t="s">
        <v>352</v>
      </c>
      <c r="F226" s="1" t="s">
        <v>287</v>
      </c>
      <c r="G226" s="11">
        <f>SUM(G227:G235)</f>
        <v>8420000</v>
      </c>
      <c r="H226" s="11">
        <f>SUM(H227:H235)</f>
        <v>3730828.63</v>
      </c>
      <c r="I226" s="11">
        <f>SUM(I227:I235)</f>
        <v>2967844.26</v>
      </c>
      <c r="J226" s="11">
        <f t="shared" si="6"/>
        <v>6698672.89</v>
      </c>
      <c r="K226" s="11">
        <f>SUM(K227:K235)</f>
        <v>100000</v>
      </c>
      <c r="L226" s="11">
        <f>SUM(L227:L235)</f>
        <v>0</v>
      </c>
      <c r="M226" s="11">
        <f t="shared" si="7"/>
        <v>8320000</v>
      </c>
    </row>
    <row r="227" spans="1:13" ht="28.5">
      <c r="A227" s="21" t="s">
        <v>22</v>
      </c>
      <c r="B227" s="13">
        <v>11</v>
      </c>
      <c r="C227" s="14" t="s">
        <v>31</v>
      </c>
      <c r="D227" s="15">
        <v>3224</v>
      </c>
      <c r="E227" s="3" t="s">
        <v>159</v>
      </c>
      <c r="F227" s="3"/>
      <c r="G227" s="51">
        <v>30000</v>
      </c>
      <c r="H227" s="51"/>
      <c r="I227" s="51">
        <v>13850</v>
      </c>
      <c r="J227" s="51">
        <f t="shared" si="6"/>
        <v>13850</v>
      </c>
      <c r="K227" s="51"/>
      <c r="L227" s="51"/>
      <c r="M227" s="51">
        <f t="shared" si="7"/>
        <v>30000</v>
      </c>
    </row>
    <row r="228" spans="1:13" ht="14.25">
      <c r="A228" s="21" t="s">
        <v>22</v>
      </c>
      <c r="B228" s="13">
        <v>11</v>
      </c>
      <c r="C228" s="14" t="s">
        <v>31</v>
      </c>
      <c r="D228" s="15">
        <v>3232</v>
      </c>
      <c r="E228" s="3" t="s">
        <v>132</v>
      </c>
      <c r="F228" s="3"/>
      <c r="G228" s="51">
        <v>1050000</v>
      </c>
      <c r="H228" s="51">
        <v>262275.01</v>
      </c>
      <c r="I228" s="51">
        <v>767713.99</v>
      </c>
      <c r="J228" s="51">
        <f t="shared" si="6"/>
        <v>1029989</v>
      </c>
      <c r="K228" s="51"/>
      <c r="L228" s="51"/>
      <c r="M228" s="51">
        <f t="shared" si="7"/>
        <v>1050000</v>
      </c>
    </row>
    <row r="229" spans="1:13" ht="14.25">
      <c r="A229" s="12" t="s">
        <v>22</v>
      </c>
      <c r="B229" s="13">
        <v>11</v>
      </c>
      <c r="C229" s="14" t="s">
        <v>31</v>
      </c>
      <c r="D229" s="15">
        <v>3235</v>
      </c>
      <c r="E229" s="3" t="s">
        <v>49</v>
      </c>
      <c r="F229" s="3"/>
      <c r="G229" s="51">
        <v>40000</v>
      </c>
      <c r="H229" s="51">
        <v>26125</v>
      </c>
      <c r="I229" s="51"/>
      <c r="J229" s="51">
        <f t="shared" si="6"/>
        <v>26125</v>
      </c>
      <c r="K229" s="51"/>
      <c r="L229" s="51"/>
      <c r="M229" s="51">
        <f t="shared" si="7"/>
        <v>40000</v>
      </c>
    </row>
    <row r="230" spans="1:13" ht="14.25">
      <c r="A230" s="21" t="s">
        <v>22</v>
      </c>
      <c r="B230" s="13">
        <v>11</v>
      </c>
      <c r="C230" s="14" t="s">
        <v>31</v>
      </c>
      <c r="D230" s="15">
        <v>3237</v>
      </c>
      <c r="E230" s="3" t="s">
        <v>43</v>
      </c>
      <c r="F230" s="3"/>
      <c r="G230" s="51">
        <v>150000</v>
      </c>
      <c r="H230" s="51">
        <v>25000</v>
      </c>
      <c r="I230" s="51">
        <v>54658.09</v>
      </c>
      <c r="J230" s="51">
        <f t="shared" si="6"/>
        <v>79658.09</v>
      </c>
      <c r="K230" s="51"/>
      <c r="L230" s="51"/>
      <c r="M230" s="51">
        <f t="shared" si="7"/>
        <v>150000</v>
      </c>
    </row>
    <row r="231" spans="1:13" ht="14.25">
      <c r="A231" s="21" t="s">
        <v>22</v>
      </c>
      <c r="B231" s="13">
        <v>11</v>
      </c>
      <c r="C231" s="14" t="s">
        <v>31</v>
      </c>
      <c r="D231" s="15">
        <v>3238</v>
      </c>
      <c r="E231" s="3" t="s">
        <v>136</v>
      </c>
      <c r="F231" s="3"/>
      <c r="G231" s="51">
        <v>2400000</v>
      </c>
      <c r="H231" s="51">
        <v>598990.62</v>
      </c>
      <c r="I231" s="51">
        <v>1799740.01</v>
      </c>
      <c r="J231" s="51">
        <f t="shared" si="6"/>
        <v>2398730.63</v>
      </c>
      <c r="K231" s="51"/>
      <c r="L231" s="51"/>
      <c r="M231" s="51">
        <f t="shared" si="7"/>
        <v>2400000</v>
      </c>
    </row>
    <row r="232" spans="1:13" s="30" customFormat="1" ht="15">
      <c r="A232" s="21" t="s">
        <v>22</v>
      </c>
      <c r="B232" s="13">
        <v>11</v>
      </c>
      <c r="C232" s="14" t="s">
        <v>31</v>
      </c>
      <c r="D232" s="15">
        <v>4123</v>
      </c>
      <c r="E232" s="3" t="s">
        <v>148</v>
      </c>
      <c r="F232" s="3"/>
      <c r="G232" s="51">
        <v>550000</v>
      </c>
      <c r="H232" s="51">
        <v>212500</v>
      </c>
      <c r="I232" s="51">
        <v>267327.07</v>
      </c>
      <c r="J232" s="51">
        <f t="shared" si="6"/>
        <v>479827.07</v>
      </c>
      <c r="K232" s="51"/>
      <c r="L232" s="51"/>
      <c r="M232" s="51">
        <f t="shared" si="7"/>
        <v>550000</v>
      </c>
    </row>
    <row r="233" spans="1:13" s="19" customFormat="1" ht="14.25">
      <c r="A233" s="21" t="s">
        <v>22</v>
      </c>
      <c r="B233" s="13">
        <v>11</v>
      </c>
      <c r="C233" s="14" t="s">
        <v>31</v>
      </c>
      <c r="D233" s="15">
        <v>4126</v>
      </c>
      <c r="E233" s="3" t="s">
        <v>4</v>
      </c>
      <c r="F233" s="3"/>
      <c r="G233" s="51">
        <v>200000</v>
      </c>
      <c r="H233" s="51">
        <v>200000</v>
      </c>
      <c r="I233" s="51"/>
      <c r="J233" s="51">
        <f t="shared" si="6"/>
        <v>200000</v>
      </c>
      <c r="K233" s="51"/>
      <c r="L233" s="51"/>
      <c r="M233" s="51">
        <f t="shared" si="7"/>
        <v>200000</v>
      </c>
    </row>
    <row r="234" spans="1:13" s="32" customFormat="1" ht="15">
      <c r="A234" s="21" t="s">
        <v>22</v>
      </c>
      <c r="B234" s="13">
        <v>11</v>
      </c>
      <c r="C234" s="14" t="s">
        <v>31</v>
      </c>
      <c r="D234" s="15">
        <v>4221</v>
      </c>
      <c r="E234" s="3" t="s">
        <v>144</v>
      </c>
      <c r="F234" s="3"/>
      <c r="G234" s="51">
        <v>500000</v>
      </c>
      <c r="H234" s="51">
        <v>428125</v>
      </c>
      <c r="I234" s="51">
        <v>64555.1</v>
      </c>
      <c r="J234" s="51">
        <f t="shared" si="6"/>
        <v>492680.1</v>
      </c>
      <c r="K234" s="51"/>
      <c r="L234" s="51"/>
      <c r="M234" s="51">
        <f t="shared" si="7"/>
        <v>500000</v>
      </c>
    </row>
    <row r="235" spans="1:13" s="32" customFormat="1" ht="15">
      <c r="A235" s="21" t="s">
        <v>22</v>
      </c>
      <c r="B235" s="13">
        <v>11</v>
      </c>
      <c r="C235" s="14" t="s">
        <v>31</v>
      </c>
      <c r="D235" s="15">
        <v>4262</v>
      </c>
      <c r="E235" s="3" t="s">
        <v>150</v>
      </c>
      <c r="F235" s="3"/>
      <c r="G235" s="51">
        <v>3500000</v>
      </c>
      <c r="H235" s="51">
        <v>1977813</v>
      </c>
      <c r="I235" s="51"/>
      <c r="J235" s="51">
        <f t="shared" si="6"/>
        <v>1977813</v>
      </c>
      <c r="K235" s="51">
        <v>100000</v>
      </c>
      <c r="L235" s="51"/>
      <c r="M235" s="51">
        <f t="shared" si="7"/>
        <v>3400000</v>
      </c>
    </row>
    <row r="236" spans="1:13" s="19" customFormat="1" ht="60">
      <c r="A236" s="70" t="s">
        <v>103</v>
      </c>
      <c r="B236" s="70"/>
      <c r="C236" s="70"/>
      <c r="D236" s="70"/>
      <c r="E236" s="1" t="s">
        <v>102</v>
      </c>
      <c r="F236" s="1" t="s">
        <v>287</v>
      </c>
      <c r="G236" s="11">
        <f>SUM(G237:G242)</f>
        <v>9400000</v>
      </c>
      <c r="H236" s="11">
        <f>SUM(H237:H242)</f>
        <v>6245589.05</v>
      </c>
      <c r="I236" s="11">
        <f>SUM(I237:I242)</f>
        <v>961983.78</v>
      </c>
      <c r="J236" s="11">
        <f t="shared" si="6"/>
        <v>7207572.83</v>
      </c>
      <c r="K236" s="11">
        <f>SUM(K237:K242)</f>
        <v>3050000</v>
      </c>
      <c r="L236" s="11">
        <f>SUM(L237:L242)</f>
        <v>0</v>
      </c>
      <c r="M236" s="11">
        <f t="shared" si="7"/>
        <v>6350000</v>
      </c>
    </row>
    <row r="237" spans="1:13" s="32" customFormat="1" ht="15">
      <c r="A237" s="21" t="s">
        <v>103</v>
      </c>
      <c r="B237" s="13">
        <v>11</v>
      </c>
      <c r="C237" s="14" t="s">
        <v>31</v>
      </c>
      <c r="D237" s="15">
        <v>3232</v>
      </c>
      <c r="E237" s="3" t="s">
        <v>132</v>
      </c>
      <c r="F237" s="3"/>
      <c r="G237" s="51">
        <v>3000000</v>
      </c>
      <c r="H237" s="51">
        <v>2625000</v>
      </c>
      <c r="I237" s="51">
        <v>17293.75</v>
      </c>
      <c r="J237" s="51">
        <f t="shared" si="6"/>
        <v>2642293.75</v>
      </c>
      <c r="K237" s="51">
        <v>2400000</v>
      </c>
      <c r="L237" s="51"/>
      <c r="M237" s="51">
        <f t="shared" si="7"/>
        <v>600000</v>
      </c>
    </row>
    <row r="238" spans="1:13" s="32" customFormat="1" ht="15">
      <c r="A238" s="21" t="s">
        <v>103</v>
      </c>
      <c r="B238" s="13">
        <v>11</v>
      </c>
      <c r="C238" s="14" t="s">
        <v>31</v>
      </c>
      <c r="D238" s="15">
        <v>3235</v>
      </c>
      <c r="E238" s="3" t="s">
        <v>49</v>
      </c>
      <c r="F238" s="3"/>
      <c r="G238" s="51">
        <v>600000</v>
      </c>
      <c r="H238" s="51">
        <v>80589.05</v>
      </c>
      <c r="I238" s="51">
        <v>182800</v>
      </c>
      <c r="J238" s="51">
        <f t="shared" si="6"/>
        <v>263389.05</v>
      </c>
      <c r="K238" s="51">
        <v>250000</v>
      </c>
      <c r="L238" s="51"/>
      <c r="M238" s="51">
        <f t="shared" si="7"/>
        <v>350000</v>
      </c>
    </row>
    <row r="239" spans="1:13" s="19" customFormat="1" ht="14.25">
      <c r="A239" s="21" t="s">
        <v>103</v>
      </c>
      <c r="B239" s="13">
        <v>11</v>
      </c>
      <c r="C239" s="14" t="s">
        <v>31</v>
      </c>
      <c r="D239" s="15">
        <v>3237</v>
      </c>
      <c r="E239" s="3" t="s">
        <v>43</v>
      </c>
      <c r="F239" s="3"/>
      <c r="G239" s="51">
        <v>300000</v>
      </c>
      <c r="H239" s="51"/>
      <c r="I239" s="51">
        <v>71940.03</v>
      </c>
      <c r="J239" s="51">
        <f t="shared" si="6"/>
        <v>71940.03</v>
      </c>
      <c r="K239" s="51"/>
      <c r="L239" s="51"/>
      <c r="M239" s="51">
        <f t="shared" si="7"/>
        <v>300000</v>
      </c>
    </row>
    <row r="240" spans="1:13" s="19" customFormat="1" ht="14.25">
      <c r="A240" s="21" t="s">
        <v>103</v>
      </c>
      <c r="B240" s="13">
        <v>11</v>
      </c>
      <c r="C240" s="14" t="s">
        <v>31</v>
      </c>
      <c r="D240" s="15">
        <v>4126</v>
      </c>
      <c r="E240" s="3" t="s">
        <v>4</v>
      </c>
      <c r="F240" s="3"/>
      <c r="G240" s="51">
        <v>500000</v>
      </c>
      <c r="H240" s="51"/>
      <c r="I240" s="51"/>
      <c r="J240" s="51">
        <f t="shared" si="6"/>
        <v>0</v>
      </c>
      <c r="K240" s="51">
        <v>400000</v>
      </c>
      <c r="L240" s="51"/>
      <c r="M240" s="51">
        <f t="shared" si="7"/>
        <v>100000</v>
      </c>
    </row>
    <row r="241" spans="1:13" s="19" customFormat="1" ht="14.25">
      <c r="A241" s="21" t="s">
        <v>103</v>
      </c>
      <c r="B241" s="13">
        <v>11</v>
      </c>
      <c r="C241" s="14" t="s">
        <v>31</v>
      </c>
      <c r="D241" s="15">
        <v>4227</v>
      </c>
      <c r="E241" s="3" t="s">
        <v>147</v>
      </c>
      <c r="F241" s="3"/>
      <c r="G241" s="51">
        <v>4500000</v>
      </c>
      <c r="H241" s="51">
        <v>3540000</v>
      </c>
      <c r="I241" s="51">
        <v>655950</v>
      </c>
      <c r="J241" s="51">
        <f t="shared" si="6"/>
        <v>4195950</v>
      </c>
      <c r="K241" s="51"/>
      <c r="L241" s="51"/>
      <c r="M241" s="51">
        <f t="shared" si="7"/>
        <v>4500000</v>
      </c>
    </row>
    <row r="242" spans="1:13" s="19" customFormat="1" ht="14.25">
      <c r="A242" s="21" t="s">
        <v>103</v>
      </c>
      <c r="B242" s="13">
        <v>11</v>
      </c>
      <c r="C242" s="14" t="s">
        <v>31</v>
      </c>
      <c r="D242" s="15">
        <v>4262</v>
      </c>
      <c r="E242" s="3" t="s">
        <v>150</v>
      </c>
      <c r="F242" s="3"/>
      <c r="G242" s="51">
        <v>500000</v>
      </c>
      <c r="H242" s="51"/>
      <c r="I242" s="51">
        <v>34000</v>
      </c>
      <c r="J242" s="51">
        <f t="shared" si="6"/>
        <v>34000</v>
      </c>
      <c r="K242" s="51"/>
      <c r="L242" s="51"/>
      <c r="M242" s="51">
        <f t="shared" si="7"/>
        <v>500000</v>
      </c>
    </row>
    <row r="243" spans="1:13" s="19" customFormat="1" ht="45">
      <c r="A243" s="70" t="s">
        <v>239</v>
      </c>
      <c r="B243" s="74"/>
      <c r="C243" s="74"/>
      <c r="D243" s="74"/>
      <c r="E243" s="1" t="s">
        <v>395</v>
      </c>
      <c r="F243" s="1" t="s">
        <v>293</v>
      </c>
      <c r="G243" s="11">
        <f>SUM(G244:G248)</f>
        <v>4390000</v>
      </c>
      <c r="H243" s="11">
        <f>SUM(H244:H248)</f>
        <v>49731.48</v>
      </c>
      <c r="I243" s="11">
        <f>SUM(I244:I248)</f>
        <v>2896600.26</v>
      </c>
      <c r="J243" s="11">
        <f t="shared" si="6"/>
        <v>2946331.7399999998</v>
      </c>
      <c r="K243" s="11">
        <f>SUM(K244:K248)</f>
        <v>1000000</v>
      </c>
      <c r="L243" s="11">
        <f>SUM(L244:L248)</f>
        <v>0</v>
      </c>
      <c r="M243" s="11">
        <f t="shared" si="7"/>
        <v>3390000</v>
      </c>
    </row>
    <row r="244" spans="1:13" s="19" customFormat="1" ht="14.25">
      <c r="A244" s="21" t="s">
        <v>239</v>
      </c>
      <c r="B244" s="13">
        <v>11</v>
      </c>
      <c r="C244" s="14" t="s">
        <v>235</v>
      </c>
      <c r="D244" s="15">
        <v>3234</v>
      </c>
      <c r="E244" s="3" t="s">
        <v>134</v>
      </c>
      <c r="F244" s="3"/>
      <c r="G244" s="51">
        <v>500000</v>
      </c>
      <c r="H244" s="51">
        <v>0.2</v>
      </c>
      <c r="I244" s="51">
        <v>479668.1</v>
      </c>
      <c r="J244" s="51">
        <f t="shared" si="6"/>
        <v>479668.3</v>
      </c>
      <c r="K244" s="51"/>
      <c r="L244" s="51"/>
      <c r="M244" s="51">
        <f t="shared" si="7"/>
        <v>500000</v>
      </c>
    </row>
    <row r="245" spans="1:13" s="19" customFormat="1" ht="14.25">
      <c r="A245" s="21" t="s">
        <v>239</v>
      </c>
      <c r="B245" s="13">
        <v>11</v>
      </c>
      <c r="C245" s="14" t="s">
        <v>235</v>
      </c>
      <c r="D245" s="15">
        <v>3235</v>
      </c>
      <c r="E245" s="3" t="s">
        <v>49</v>
      </c>
      <c r="F245" s="3"/>
      <c r="G245" s="51">
        <v>2900000</v>
      </c>
      <c r="H245" s="51">
        <v>1527.28</v>
      </c>
      <c r="I245" s="51">
        <v>2329826.34</v>
      </c>
      <c r="J245" s="51">
        <f t="shared" si="6"/>
        <v>2331353.6199999996</v>
      </c>
      <c r="K245" s="51">
        <v>500000</v>
      </c>
      <c r="L245" s="51"/>
      <c r="M245" s="51">
        <f t="shared" si="7"/>
        <v>2400000</v>
      </c>
    </row>
    <row r="246" spans="1:13" s="32" customFormat="1" ht="51.75" customHeight="1">
      <c r="A246" s="21" t="s">
        <v>239</v>
      </c>
      <c r="B246" s="13">
        <v>11</v>
      </c>
      <c r="C246" s="14" t="s">
        <v>235</v>
      </c>
      <c r="D246" s="15">
        <v>3237</v>
      </c>
      <c r="E246" s="3" t="s">
        <v>43</v>
      </c>
      <c r="F246" s="3"/>
      <c r="G246" s="51">
        <v>200000</v>
      </c>
      <c r="H246" s="51">
        <v>48204</v>
      </c>
      <c r="I246" s="51">
        <v>87105.82</v>
      </c>
      <c r="J246" s="51">
        <f t="shared" si="6"/>
        <v>135309.82</v>
      </c>
      <c r="K246" s="51"/>
      <c r="L246" s="51"/>
      <c r="M246" s="51">
        <f t="shared" si="7"/>
        <v>200000</v>
      </c>
    </row>
    <row r="247" spans="1:13" ht="14.25">
      <c r="A247" s="21" t="s">
        <v>239</v>
      </c>
      <c r="B247" s="13">
        <v>11</v>
      </c>
      <c r="C247" s="14" t="s">
        <v>235</v>
      </c>
      <c r="D247" s="15">
        <v>3241</v>
      </c>
      <c r="E247" s="3" t="s">
        <v>273</v>
      </c>
      <c r="F247" s="3"/>
      <c r="G247" s="51">
        <v>40000</v>
      </c>
      <c r="H247" s="51"/>
      <c r="I247" s="51"/>
      <c r="J247" s="51">
        <f t="shared" si="6"/>
        <v>0</v>
      </c>
      <c r="K247" s="51"/>
      <c r="L247" s="51"/>
      <c r="M247" s="51">
        <f t="shared" si="7"/>
        <v>40000</v>
      </c>
    </row>
    <row r="248" spans="1:13" ht="14.25">
      <c r="A248" s="20" t="s">
        <v>239</v>
      </c>
      <c r="B248" s="13">
        <v>11</v>
      </c>
      <c r="C248" s="14" t="s">
        <v>235</v>
      </c>
      <c r="D248" s="15">
        <v>4126</v>
      </c>
      <c r="E248" s="3" t="s">
        <v>4</v>
      </c>
      <c r="F248" s="3"/>
      <c r="G248" s="51">
        <v>750000</v>
      </c>
      <c r="H248" s="51"/>
      <c r="I248" s="51"/>
      <c r="J248" s="51">
        <f t="shared" si="6"/>
        <v>0</v>
      </c>
      <c r="K248" s="51">
        <v>500000</v>
      </c>
      <c r="L248" s="51"/>
      <c r="M248" s="51">
        <f t="shared" si="7"/>
        <v>250000</v>
      </c>
    </row>
    <row r="249" spans="1:13" s="30" customFormat="1" ht="58.5" customHeight="1">
      <c r="A249" s="70" t="s">
        <v>41</v>
      </c>
      <c r="B249" s="70"/>
      <c r="C249" s="70"/>
      <c r="D249" s="70"/>
      <c r="E249" s="1" t="s">
        <v>36</v>
      </c>
      <c r="F249" s="1" t="s">
        <v>287</v>
      </c>
      <c r="G249" s="11">
        <f>SUM(G250:G256)</f>
        <v>3105000</v>
      </c>
      <c r="H249" s="11">
        <f>SUM(H250:H256)</f>
        <v>892266.1399999999</v>
      </c>
      <c r="I249" s="11">
        <f>SUM(I250:I256)</f>
        <v>1255708.76</v>
      </c>
      <c r="J249" s="11">
        <f t="shared" si="6"/>
        <v>2147974.9</v>
      </c>
      <c r="K249" s="11">
        <f>SUM(K250:K256)</f>
        <v>290000</v>
      </c>
      <c r="L249" s="11">
        <f>SUM(L250:L256)</f>
        <v>0</v>
      </c>
      <c r="M249" s="11">
        <f t="shared" si="7"/>
        <v>2815000</v>
      </c>
    </row>
    <row r="250" spans="1:13" ht="28.5">
      <c r="A250" s="21" t="s">
        <v>41</v>
      </c>
      <c r="B250" s="13">
        <v>11</v>
      </c>
      <c r="C250" s="14" t="s">
        <v>31</v>
      </c>
      <c r="D250" s="15">
        <v>3224</v>
      </c>
      <c r="E250" s="3" t="s">
        <v>159</v>
      </c>
      <c r="F250" s="3"/>
      <c r="G250" s="51">
        <v>30000</v>
      </c>
      <c r="H250" s="51">
        <v>1818</v>
      </c>
      <c r="I250" s="51">
        <v>24219.95</v>
      </c>
      <c r="J250" s="51">
        <f t="shared" si="6"/>
        <v>26037.95</v>
      </c>
      <c r="K250" s="51"/>
      <c r="L250" s="51"/>
      <c r="M250" s="51">
        <f t="shared" si="7"/>
        <v>30000</v>
      </c>
    </row>
    <row r="251" spans="1:13" s="32" customFormat="1" ht="15">
      <c r="A251" s="21" t="s">
        <v>41</v>
      </c>
      <c r="B251" s="13">
        <v>11</v>
      </c>
      <c r="C251" s="14" t="s">
        <v>31</v>
      </c>
      <c r="D251" s="15">
        <v>3232</v>
      </c>
      <c r="E251" s="3" t="s">
        <v>132</v>
      </c>
      <c r="F251" s="3"/>
      <c r="G251" s="51">
        <v>450000</v>
      </c>
      <c r="H251" s="51">
        <v>139106.08</v>
      </c>
      <c r="I251" s="51">
        <v>214138.39</v>
      </c>
      <c r="J251" s="51">
        <f t="shared" si="6"/>
        <v>353244.47</v>
      </c>
      <c r="K251" s="51"/>
      <c r="L251" s="51"/>
      <c r="M251" s="51">
        <f t="shared" si="7"/>
        <v>450000</v>
      </c>
    </row>
    <row r="252" spans="1:13" s="19" customFormat="1" ht="14.25">
      <c r="A252" s="21" t="s">
        <v>41</v>
      </c>
      <c r="B252" s="13">
        <v>11</v>
      </c>
      <c r="C252" s="14" t="s">
        <v>31</v>
      </c>
      <c r="D252" s="15">
        <v>3237</v>
      </c>
      <c r="E252" s="3" t="s">
        <v>43</v>
      </c>
      <c r="F252" s="3"/>
      <c r="G252" s="51">
        <v>150000</v>
      </c>
      <c r="H252" s="51">
        <v>60769</v>
      </c>
      <c r="I252" s="51">
        <v>31466.48</v>
      </c>
      <c r="J252" s="51">
        <f t="shared" si="6"/>
        <v>92235.48</v>
      </c>
      <c r="K252" s="51"/>
      <c r="L252" s="51"/>
      <c r="M252" s="51">
        <f t="shared" si="7"/>
        <v>150000</v>
      </c>
    </row>
    <row r="253" spans="1:13" s="19" customFormat="1" ht="14.25">
      <c r="A253" s="20" t="s">
        <v>41</v>
      </c>
      <c r="B253" s="13">
        <v>11</v>
      </c>
      <c r="C253" s="14" t="s">
        <v>31</v>
      </c>
      <c r="D253" s="15">
        <v>4124</v>
      </c>
      <c r="E253" s="3" t="s">
        <v>369</v>
      </c>
      <c r="F253" s="3"/>
      <c r="G253" s="51">
        <v>1375000</v>
      </c>
      <c r="H253" s="51">
        <v>525292.02</v>
      </c>
      <c r="I253" s="51">
        <v>672896.95</v>
      </c>
      <c r="J253" s="51">
        <f t="shared" si="6"/>
        <v>1198188.97</v>
      </c>
      <c r="K253" s="51"/>
      <c r="L253" s="51"/>
      <c r="M253" s="51">
        <f t="shared" si="7"/>
        <v>1375000</v>
      </c>
    </row>
    <row r="254" spans="1:13" s="19" customFormat="1" ht="14.25">
      <c r="A254" s="21" t="s">
        <v>41</v>
      </c>
      <c r="B254" s="13">
        <v>11</v>
      </c>
      <c r="C254" s="14" t="s">
        <v>31</v>
      </c>
      <c r="D254" s="15">
        <v>4221</v>
      </c>
      <c r="E254" s="3" t="s">
        <v>144</v>
      </c>
      <c r="F254" s="3"/>
      <c r="G254" s="51">
        <v>200000</v>
      </c>
      <c r="H254" s="51">
        <v>17648.14</v>
      </c>
      <c r="I254" s="51">
        <v>27540.5</v>
      </c>
      <c r="J254" s="51">
        <f t="shared" si="6"/>
        <v>45188.64</v>
      </c>
      <c r="K254" s="51">
        <v>100000</v>
      </c>
      <c r="L254" s="51"/>
      <c r="M254" s="51">
        <f t="shared" si="7"/>
        <v>100000</v>
      </c>
    </row>
    <row r="255" spans="1:13" s="32" customFormat="1" ht="57" customHeight="1">
      <c r="A255" s="21" t="s">
        <v>41</v>
      </c>
      <c r="B255" s="13">
        <v>11</v>
      </c>
      <c r="C255" s="14" t="s">
        <v>31</v>
      </c>
      <c r="D255" s="15">
        <v>4223</v>
      </c>
      <c r="E255" s="3" t="s">
        <v>146</v>
      </c>
      <c r="F255" s="3"/>
      <c r="G255" s="51">
        <v>100000</v>
      </c>
      <c r="H255" s="51">
        <v>0.08</v>
      </c>
      <c r="I255" s="51">
        <v>85600.4</v>
      </c>
      <c r="J255" s="51">
        <f t="shared" si="6"/>
        <v>85600.48</v>
      </c>
      <c r="K255" s="51"/>
      <c r="L255" s="51"/>
      <c r="M255" s="51">
        <f t="shared" si="7"/>
        <v>100000</v>
      </c>
    </row>
    <row r="256" spans="1:13" s="19" customFormat="1" ht="14.25">
      <c r="A256" s="21" t="s">
        <v>41</v>
      </c>
      <c r="B256" s="13">
        <v>11</v>
      </c>
      <c r="C256" s="14" t="s">
        <v>31</v>
      </c>
      <c r="D256" s="15">
        <v>4511</v>
      </c>
      <c r="E256" s="3" t="s">
        <v>151</v>
      </c>
      <c r="F256" s="3"/>
      <c r="G256" s="51">
        <v>800000</v>
      </c>
      <c r="H256" s="51">
        <v>147632.82</v>
      </c>
      <c r="I256" s="51">
        <v>199846.09</v>
      </c>
      <c r="J256" s="51">
        <f t="shared" si="6"/>
        <v>347478.91000000003</v>
      </c>
      <c r="K256" s="51">
        <v>190000</v>
      </c>
      <c r="L256" s="51"/>
      <c r="M256" s="51">
        <f t="shared" si="7"/>
        <v>610000</v>
      </c>
    </row>
    <row r="257" spans="1:13" s="33" customFormat="1" ht="15">
      <c r="A257" s="71" t="s">
        <v>400</v>
      </c>
      <c r="B257" s="71"/>
      <c r="C257" s="71"/>
      <c r="D257" s="71"/>
      <c r="E257" s="71"/>
      <c r="F257" s="71"/>
      <c r="G257" s="53">
        <f>G258+G292+G335</f>
        <v>1476586200</v>
      </c>
      <c r="H257" s="53">
        <f>H258+H292+H335</f>
        <v>255348001.96</v>
      </c>
      <c r="I257" s="53">
        <f>I258+I292+I335</f>
        <v>1191267817.52</v>
      </c>
      <c r="J257" s="53">
        <f t="shared" si="6"/>
        <v>1446615819.48</v>
      </c>
      <c r="K257" s="53">
        <f>K258+K292+K335</f>
        <v>21611574</v>
      </c>
      <c r="L257" s="53">
        <f>L258+L292+L335</f>
        <v>20375000</v>
      </c>
      <c r="M257" s="53">
        <f t="shared" si="7"/>
        <v>1475349626</v>
      </c>
    </row>
    <row r="258" spans="1:13" s="30" customFormat="1" ht="33" customHeight="1">
      <c r="A258" s="75" t="s">
        <v>405</v>
      </c>
      <c r="B258" s="76"/>
      <c r="C258" s="76"/>
      <c r="D258" s="76"/>
      <c r="E258" s="76"/>
      <c r="F258" s="77"/>
      <c r="G258" s="50">
        <f>G259+G261+G264+G268+G270+G272+G274+G277+G279+G281+G287+G289</f>
        <v>1356446200</v>
      </c>
      <c r="H258" s="50">
        <f>H259+H261+H264+H268+H270+H272+H274+H277+H279+H281+H287+H289</f>
        <v>254432653.1</v>
      </c>
      <c r="I258" s="50">
        <f>I259+I261+I264+I268+I270+I272+I274+I277+I279+I281+I287+I289</f>
        <v>1093032292.47</v>
      </c>
      <c r="J258" s="50">
        <f t="shared" si="6"/>
        <v>1347464945.57</v>
      </c>
      <c r="K258" s="50">
        <f>K259+K261+K264+K268+K270+K272+K274+K277+K279+K281+K287+K289</f>
        <v>11796000</v>
      </c>
      <c r="L258" s="50">
        <f>L259+L261+L264+L268+L270+L272+L274+L277+L279+L281+L287+L289</f>
        <v>9500000</v>
      </c>
      <c r="M258" s="50">
        <f t="shared" si="7"/>
        <v>1354150200</v>
      </c>
    </row>
    <row r="259" spans="1:13" s="32" customFormat="1" ht="60">
      <c r="A259" s="74" t="s">
        <v>319</v>
      </c>
      <c r="B259" s="74"/>
      <c r="C259" s="74"/>
      <c r="D259" s="74"/>
      <c r="E259" s="1" t="s">
        <v>278</v>
      </c>
      <c r="F259" s="1" t="s">
        <v>286</v>
      </c>
      <c r="G259" s="11">
        <f>SUM(G260)</f>
        <v>174000</v>
      </c>
      <c r="H259" s="11">
        <f>SUM(H260)</f>
        <v>0</v>
      </c>
      <c r="I259" s="11">
        <f>SUM(I260)</f>
        <v>103740</v>
      </c>
      <c r="J259" s="11">
        <f aca="true" t="shared" si="8" ref="J259:J323">H259+I259</f>
        <v>103740</v>
      </c>
      <c r="K259" s="11">
        <f>SUM(K260)</f>
        <v>0</v>
      </c>
      <c r="L259" s="11">
        <f>SUM(L260)</f>
        <v>0</v>
      </c>
      <c r="M259" s="11">
        <f aca="true" t="shared" si="9" ref="M259:M323">G259-K259+L259</f>
        <v>174000</v>
      </c>
    </row>
    <row r="260" spans="1:13" s="19" customFormat="1" ht="14.25">
      <c r="A260" s="21" t="s">
        <v>319</v>
      </c>
      <c r="B260" s="21">
        <v>11</v>
      </c>
      <c r="C260" s="22" t="s">
        <v>30</v>
      </c>
      <c r="D260" s="21">
        <v>3238</v>
      </c>
      <c r="E260" s="3" t="s">
        <v>136</v>
      </c>
      <c r="F260" s="3"/>
      <c r="G260" s="51">
        <v>174000</v>
      </c>
      <c r="H260" s="51"/>
      <c r="I260" s="51">
        <v>103740</v>
      </c>
      <c r="J260" s="51">
        <f t="shared" si="8"/>
        <v>103740</v>
      </c>
      <c r="K260" s="51"/>
      <c r="L260" s="51"/>
      <c r="M260" s="51">
        <f t="shared" si="9"/>
        <v>174000</v>
      </c>
    </row>
    <row r="261" spans="1:13" s="32" customFormat="1" ht="60">
      <c r="A261" s="70" t="s">
        <v>233</v>
      </c>
      <c r="B261" s="74"/>
      <c r="C261" s="74"/>
      <c r="D261" s="74"/>
      <c r="E261" s="1" t="s">
        <v>234</v>
      </c>
      <c r="F261" s="1" t="s">
        <v>286</v>
      </c>
      <c r="G261" s="11">
        <f>SUM(G262:G263)</f>
        <v>190000</v>
      </c>
      <c r="H261" s="11">
        <f>SUM(H262:H263)</f>
        <v>0</v>
      </c>
      <c r="I261" s="11">
        <f>SUM(I262:I263)</f>
        <v>70017.73</v>
      </c>
      <c r="J261" s="11">
        <f t="shared" si="8"/>
        <v>70017.73</v>
      </c>
      <c r="K261" s="11">
        <f>SUM(K262:K263)</f>
        <v>40000</v>
      </c>
      <c r="L261" s="11">
        <f>SUM(L262:L263)</f>
        <v>0</v>
      </c>
      <c r="M261" s="11">
        <f t="shared" si="9"/>
        <v>150000</v>
      </c>
    </row>
    <row r="262" spans="1:13" s="19" customFormat="1" ht="14.25">
      <c r="A262" s="21" t="s">
        <v>233</v>
      </c>
      <c r="B262" s="21">
        <v>11</v>
      </c>
      <c r="C262" s="22" t="s">
        <v>30</v>
      </c>
      <c r="D262" s="21">
        <v>3237</v>
      </c>
      <c r="E262" s="3" t="s">
        <v>43</v>
      </c>
      <c r="F262" s="3"/>
      <c r="G262" s="51">
        <v>90000</v>
      </c>
      <c r="H262" s="51"/>
      <c r="I262" s="51">
        <v>10017.73</v>
      </c>
      <c r="J262" s="51">
        <f t="shared" si="8"/>
        <v>10017.73</v>
      </c>
      <c r="K262" s="51"/>
      <c r="L262" s="51"/>
      <c r="M262" s="51">
        <f t="shared" si="9"/>
        <v>90000</v>
      </c>
    </row>
    <row r="263" spans="1:13" s="19" customFormat="1" ht="14.25">
      <c r="A263" s="21" t="s">
        <v>233</v>
      </c>
      <c r="B263" s="21">
        <v>11</v>
      </c>
      <c r="C263" s="22" t="s">
        <v>30</v>
      </c>
      <c r="D263" s="21">
        <v>3631</v>
      </c>
      <c r="E263" s="3" t="s">
        <v>268</v>
      </c>
      <c r="F263" s="3"/>
      <c r="G263" s="51">
        <v>100000</v>
      </c>
      <c r="H263" s="51"/>
      <c r="I263" s="51">
        <v>60000</v>
      </c>
      <c r="J263" s="51">
        <f t="shared" si="8"/>
        <v>60000</v>
      </c>
      <c r="K263" s="51">
        <v>40000</v>
      </c>
      <c r="L263" s="51"/>
      <c r="M263" s="51">
        <f t="shared" si="9"/>
        <v>60000</v>
      </c>
    </row>
    <row r="264" spans="1:13" s="19" customFormat="1" ht="75">
      <c r="A264" s="70" t="s">
        <v>58</v>
      </c>
      <c r="B264" s="70"/>
      <c r="C264" s="70"/>
      <c r="D264" s="70"/>
      <c r="E264" s="1" t="s">
        <v>51</v>
      </c>
      <c r="F264" s="1" t="s">
        <v>290</v>
      </c>
      <c r="G264" s="11">
        <f>SUM(G265:G267)</f>
        <v>430000</v>
      </c>
      <c r="H264" s="11">
        <f>SUM(H265:H267)</f>
        <v>0</v>
      </c>
      <c r="I264" s="11">
        <f>SUM(I265:I267)</f>
        <v>173454.78</v>
      </c>
      <c r="J264" s="11">
        <f t="shared" si="8"/>
        <v>173454.78</v>
      </c>
      <c r="K264" s="11">
        <f>SUM(K265:K267)</f>
        <v>56000</v>
      </c>
      <c r="L264" s="11">
        <f>SUM(L265:L267)</f>
        <v>0</v>
      </c>
      <c r="M264" s="11">
        <f t="shared" si="9"/>
        <v>374000</v>
      </c>
    </row>
    <row r="265" spans="1:13" s="19" customFormat="1" ht="14.25">
      <c r="A265" s="21" t="s">
        <v>58</v>
      </c>
      <c r="B265" s="13">
        <v>11</v>
      </c>
      <c r="C265" s="17" t="s">
        <v>33</v>
      </c>
      <c r="D265" s="18">
        <v>3237</v>
      </c>
      <c r="E265" s="3" t="s">
        <v>43</v>
      </c>
      <c r="F265" s="3"/>
      <c r="G265" s="51">
        <v>100000</v>
      </c>
      <c r="H265" s="51"/>
      <c r="I265" s="51"/>
      <c r="J265" s="51">
        <f t="shared" si="8"/>
        <v>0</v>
      </c>
      <c r="K265" s="51"/>
      <c r="L265" s="51"/>
      <c r="M265" s="51">
        <f t="shared" si="9"/>
        <v>100000</v>
      </c>
    </row>
    <row r="266" spans="1:13" s="19" customFormat="1" ht="14.25">
      <c r="A266" s="21" t="s">
        <v>58</v>
      </c>
      <c r="B266" s="13">
        <v>11</v>
      </c>
      <c r="C266" s="17" t="s">
        <v>33</v>
      </c>
      <c r="D266" s="18">
        <v>3294</v>
      </c>
      <c r="E266" s="3" t="s">
        <v>44</v>
      </c>
      <c r="F266" s="3"/>
      <c r="G266" s="51">
        <v>230000</v>
      </c>
      <c r="H266" s="51"/>
      <c r="I266" s="51">
        <v>173454.78</v>
      </c>
      <c r="J266" s="51">
        <f t="shared" si="8"/>
        <v>173454.78</v>
      </c>
      <c r="K266" s="51">
        <v>56000</v>
      </c>
      <c r="L266" s="51"/>
      <c r="M266" s="51">
        <f t="shared" si="9"/>
        <v>174000</v>
      </c>
    </row>
    <row r="267" spans="1:13" s="19" customFormat="1" ht="14.25">
      <c r="A267" s="21" t="s">
        <v>58</v>
      </c>
      <c r="B267" s="13">
        <v>11</v>
      </c>
      <c r="C267" s="17" t="s">
        <v>33</v>
      </c>
      <c r="D267" s="18">
        <v>3811</v>
      </c>
      <c r="E267" s="3" t="s">
        <v>156</v>
      </c>
      <c r="F267" s="3"/>
      <c r="G267" s="51">
        <v>100000</v>
      </c>
      <c r="H267" s="51"/>
      <c r="I267" s="51"/>
      <c r="J267" s="51">
        <f t="shared" si="8"/>
        <v>0</v>
      </c>
      <c r="K267" s="51"/>
      <c r="L267" s="51"/>
      <c r="M267" s="51">
        <f t="shared" si="9"/>
        <v>100000</v>
      </c>
    </row>
    <row r="268" spans="1:13" s="32" customFormat="1" ht="75">
      <c r="A268" s="70" t="s">
        <v>190</v>
      </c>
      <c r="B268" s="70"/>
      <c r="C268" s="70"/>
      <c r="D268" s="70"/>
      <c r="E268" s="1" t="s">
        <v>52</v>
      </c>
      <c r="F268" s="1" t="s">
        <v>290</v>
      </c>
      <c r="G268" s="11">
        <f>SUM(G269)</f>
        <v>8000000</v>
      </c>
      <c r="H268" s="11">
        <f>SUM(H269)</f>
        <v>0</v>
      </c>
      <c r="I268" s="11">
        <f>SUM(I269)</f>
        <v>0</v>
      </c>
      <c r="J268" s="11">
        <f t="shared" si="8"/>
        <v>0</v>
      </c>
      <c r="K268" s="11">
        <f>SUM(K269)</f>
        <v>8000000</v>
      </c>
      <c r="L268" s="11">
        <f>SUM(L269)</f>
        <v>0</v>
      </c>
      <c r="M268" s="11">
        <f t="shared" si="9"/>
        <v>0</v>
      </c>
    </row>
    <row r="269" spans="1:13" s="19" customFormat="1" ht="14.25">
      <c r="A269" s="21" t="s">
        <v>190</v>
      </c>
      <c r="B269" s="13">
        <v>11</v>
      </c>
      <c r="C269" s="17" t="s">
        <v>33</v>
      </c>
      <c r="D269" s="18">
        <v>4126</v>
      </c>
      <c r="E269" s="3" t="s">
        <v>4</v>
      </c>
      <c r="F269" s="3"/>
      <c r="G269" s="51">
        <v>8000000</v>
      </c>
      <c r="H269" s="51"/>
      <c r="I269" s="51"/>
      <c r="J269" s="51">
        <f t="shared" si="8"/>
        <v>0</v>
      </c>
      <c r="K269" s="51">
        <v>8000000</v>
      </c>
      <c r="L269" s="51"/>
      <c r="M269" s="51">
        <f t="shared" si="9"/>
        <v>0</v>
      </c>
    </row>
    <row r="270" spans="1:13" s="32" customFormat="1" ht="75">
      <c r="A270" s="70" t="s">
        <v>191</v>
      </c>
      <c r="B270" s="70"/>
      <c r="C270" s="70"/>
      <c r="D270" s="70"/>
      <c r="E270" s="1" t="s">
        <v>70</v>
      </c>
      <c r="F270" s="1" t="s">
        <v>290</v>
      </c>
      <c r="G270" s="11">
        <f>SUM(G271)</f>
        <v>45000000</v>
      </c>
      <c r="H270" s="11">
        <f>SUM(H271)</f>
        <v>9065788.13</v>
      </c>
      <c r="I270" s="11">
        <f>SUM(I271)</f>
        <v>35933665.87</v>
      </c>
      <c r="J270" s="11">
        <f t="shared" si="8"/>
        <v>44999454</v>
      </c>
      <c r="K270" s="11">
        <f>SUM(K271)</f>
        <v>0</v>
      </c>
      <c r="L270" s="11">
        <f>SUM(L271)</f>
        <v>9500000</v>
      </c>
      <c r="M270" s="11">
        <f t="shared" si="9"/>
        <v>54500000</v>
      </c>
    </row>
    <row r="271" spans="1:13" s="19" customFormat="1" ht="42.75">
      <c r="A271" s="21" t="s">
        <v>191</v>
      </c>
      <c r="B271" s="13">
        <v>11</v>
      </c>
      <c r="C271" s="17" t="s">
        <v>33</v>
      </c>
      <c r="D271" s="15">
        <v>3861</v>
      </c>
      <c r="E271" s="3" t="s">
        <v>333</v>
      </c>
      <c r="F271" s="3"/>
      <c r="G271" s="51">
        <v>45000000</v>
      </c>
      <c r="H271" s="51">
        <v>9065788.13</v>
      </c>
      <c r="I271" s="51">
        <v>35933665.87</v>
      </c>
      <c r="J271" s="51">
        <f t="shared" si="8"/>
        <v>44999454</v>
      </c>
      <c r="K271" s="51"/>
      <c r="L271" s="51">
        <v>9500000</v>
      </c>
      <c r="M271" s="51">
        <f t="shared" si="9"/>
        <v>54500000</v>
      </c>
    </row>
    <row r="272" spans="1:13" s="30" customFormat="1" ht="57" customHeight="1">
      <c r="A272" s="70" t="s">
        <v>80</v>
      </c>
      <c r="B272" s="70"/>
      <c r="C272" s="70"/>
      <c r="D272" s="70"/>
      <c r="E272" s="1" t="s">
        <v>8</v>
      </c>
      <c r="F272" s="1" t="s">
        <v>290</v>
      </c>
      <c r="G272" s="11">
        <f>SUM(G273)</f>
        <v>855000000</v>
      </c>
      <c r="H272" s="11">
        <f>SUM(H273)</f>
        <v>165909710.34</v>
      </c>
      <c r="I272" s="11">
        <f>SUM(I273)</f>
        <v>689090289.66</v>
      </c>
      <c r="J272" s="11">
        <f t="shared" si="8"/>
        <v>855000000</v>
      </c>
      <c r="K272" s="11">
        <f>SUM(K273)</f>
        <v>0</v>
      </c>
      <c r="L272" s="11">
        <f>SUM(L273)</f>
        <v>0</v>
      </c>
      <c r="M272" s="11">
        <f t="shared" si="9"/>
        <v>855000000</v>
      </c>
    </row>
    <row r="273" spans="1:13" ht="28.5">
      <c r="A273" s="21" t="s">
        <v>80</v>
      </c>
      <c r="B273" s="13">
        <v>11</v>
      </c>
      <c r="C273" s="17" t="s">
        <v>33</v>
      </c>
      <c r="D273" s="15">
        <v>3512</v>
      </c>
      <c r="E273" s="3" t="s">
        <v>155</v>
      </c>
      <c r="F273" s="3"/>
      <c r="G273" s="51">
        <v>855000000</v>
      </c>
      <c r="H273" s="51">
        <v>165909710.34</v>
      </c>
      <c r="I273" s="51">
        <v>689090289.66</v>
      </c>
      <c r="J273" s="51">
        <f t="shared" si="8"/>
        <v>855000000</v>
      </c>
      <c r="K273" s="51"/>
      <c r="L273" s="51"/>
      <c r="M273" s="51">
        <f t="shared" si="9"/>
        <v>855000000</v>
      </c>
    </row>
    <row r="274" spans="1:13" s="30" customFormat="1" ht="60.75" customHeight="1">
      <c r="A274" s="70" t="s">
        <v>81</v>
      </c>
      <c r="B274" s="70"/>
      <c r="C274" s="70"/>
      <c r="D274" s="70"/>
      <c r="E274" s="1" t="s">
        <v>71</v>
      </c>
      <c r="F274" s="1" t="s">
        <v>290</v>
      </c>
      <c r="G274" s="11">
        <f aca="true" t="shared" si="10" ref="G274:M274">SUM(G275:G276)</f>
        <v>92152200</v>
      </c>
      <c r="H274" s="11">
        <f>SUM(H275:H276)</f>
        <v>22857154.63</v>
      </c>
      <c r="I274" s="11">
        <f>SUM(I275:I276)</f>
        <v>72661124.43</v>
      </c>
      <c r="J274" s="11">
        <f t="shared" si="8"/>
        <v>95518279.06</v>
      </c>
      <c r="K274" s="11">
        <f t="shared" si="10"/>
        <v>0</v>
      </c>
      <c r="L274" s="11">
        <f t="shared" si="10"/>
        <v>0</v>
      </c>
      <c r="M274" s="11">
        <f t="shared" si="10"/>
        <v>92152200</v>
      </c>
    </row>
    <row r="275" spans="1:13" ht="42.75">
      <c r="A275" s="21" t="s">
        <v>81</v>
      </c>
      <c r="B275" s="13">
        <v>11</v>
      </c>
      <c r="C275" s="17" t="s">
        <v>33</v>
      </c>
      <c r="D275" s="18">
        <v>3861</v>
      </c>
      <c r="E275" s="3" t="s">
        <v>333</v>
      </c>
      <c r="F275" s="3"/>
      <c r="G275" s="51">
        <v>92152200</v>
      </c>
      <c r="H275" s="51">
        <v>22857154.63</v>
      </c>
      <c r="I275" s="51">
        <v>69295045.37</v>
      </c>
      <c r="J275" s="51">
        <f t="shared" si="8"/>
        <v>92152200</v>
      </c>
      <c r="K275" s="51"/>
      <c r="L275" s="51"/>
      <c r="M275" s="51">
        <f t="shared" si="9"/>
        <v>92152200</v>
      </c>
    </row>
    <row r="276" spans="1:13" ht="42.75" hidden="1">
      <c r="A276" s="21" t="s">
        <v>81</v>
      </c>
      <c r="B276" s="13">
        <v>83</v>
      </c>
      <c r="C276" s="17" t="s">
        <v>33</v>
      </c>
      <c r="D276" s="18">
        <v>3861</v>
      </c>
      <c r="E276" s="3" t="s">
        <v>333</v>
      </c>
      <c r="F276" s="3"/>
      <c r="G276" s="51"/>
      <c r="H276" s="51"/>
      <c r="I276" s="51">
        <v>3366079.06</v>
      </c>
      <c r="J276" s="51"/>
      <c r="K276" s="51"/>
      <c r="L276" s="51"/>
      <c r="M276" s="51"/>
    </row>
    <row r="277" spans="1:13" s="30" customFormat="1" ht="59.25" customHeight="1">
      <c r="A277" s="70" t="s">
        <v>193</v>
      </c>
      <c r="B277" s="70"/>
      <c r="C277" s="70"/>
      <c r="D277" s="70"/>
      <c r="E277" s="1" t="s">
        <v>68</v>
      </c>
      <c r="F277" s="1" t="s">
        <v>290</v>
      </c>
      <c r="G277" s="11">
        <f>SUM(G278)</f>
        <v>350600000</v>
      </c>
      <c r="H277" s="11">
        <f>SUM(H278)</f>
        <v>56600000</v>
      </c>
      <c r="I277" s="11">
        <f>SUM(I278)</f>
        <v>294000000</v>
      </c>
      <c r="J277" s="11">
        <f t="shared" si="8"/>
        <v>350600000</v>
      </c>
      <c r="K277" s="11">
        <f>SUM(K278)</f>
        <v>0</v>
      </c>
      <c r="L277" s="11">
        <f>SUM(L278)</f>
        <v>0</v>
      </c>
      <c r="M277" s="11">
        <f t="shared" si="9"/>
        <v>350600000</v>
      </c>
    </row>
    <row r="278" spans="1:13" ht="28.5">
      <c r="A278" s="21" t="s">
        <v>193</v>
      </c>
      <c r="B278" s="13">
        <v>11</v>
      </c>
      <c r="C278" s="17" t="s">
        <v>33</v>
      </c>
      <c r="D278" s="15">
        <v>3512</v>
      </c>
      <c r="E278" s="3" t="s">
        <v>155</v>
      </c>
      <c r="F278" s="3"/>
      <c r="G278" s="51">
        <v>350600000</v>
      </c>
      <c r="H278" s="51">
        <v>56600000</v>
      </c>
      <c r="I278" s="51">
        <v>294000000</v>
      </c>
      <c r="J278" s="51">
        <f t="shared" si="8"/>
        <v>350600000</v>
      </c>
      <c r="K278" s="51"/>
      <c r="L278" s="51"/>
      <c r="M278" s="51">
        <f t="shared" si="9"/>
        <v>350600000</v>
      </c>
    </row>
    <row r="279" spans="1:13" s="30" customFormat="1" ht="75">
      <c r="A279" s="70" t="s">
        <v>194</v>
      </c>
      <c r="B279" s="70"/>
      <c r="C279" s="70"/>
      <c r="D279" s="70"/>
      <c r="E279" s="1" t="s">
        <v>69</v>
      </c>
      <c r="F279" s="1" t="s">
        <v>290</v>
      </c>
      <c r="G279" s="11">
        <f>SUM(G280)</f>
        <v>1000000</v>
      </c>
      <c r="H279" s="11">
        <f>SUM(H280)</f>
        <v>0</v>
      </c>
      <c r="I279" s="11">
        <f>SUM(I280)</f>
        <v>1000000</v>
      </c>
      <c r="J279" s="11">
        <f t="shared" si="8"/>
        <v>1000000</v>
      </c>
      <c r="K279" s="11">
        <f>SUM(K280)</f>
        <v>0</v>
      </c>
      <c r="L279" s="11">
        <f>SUM(L280)</f>
        <v>0</v>
      </c>
      <c r="M279" s="11">
        <f t="shared" si="9"/>
        <v>1000000</v>
      </c>
    </row>
    <row r="280" spans="1:13" s="19" customFormat="1" ht="28.5">
      <c r="A280" s="21" t="s">
        <v>194</v>
      </c>
      <c r="B280" s="13">
        <v>11</v>
      </c>
      <c r="C280" s="17" t="s">
        <v>33</v>
      </c>
      <c r="D280" s="15">
        <v>3512</v>
      </c>
      <c r="E280" s="3" t="s">
        <v>155</v>
      </c>
      <c r="F280" s="3"/>
      <c r="G280" s="51">
        <v>1000000</v>
      </c>
      <c r="H280" s="51"/>
      <c r="I280" s="51">
        <v>1000000</v>
      </c>
      <c r="J280" s="51">
        <f t="shared" si="8"/>
        <v>1000000</v>
      </c>
      <c r="K280" s="51"/>
      <c r="L280" s="51"/>
      <c r="M280" s="51">
        <f t="shared" si="9"/>
        <v>1000000</v>
      </c>
    </row>
    <row r="281" spans="1:13" s="30" customFormat="1" ht="75">
      <c r="A281" s="74" t="s">
        <v>251</v>
      </c>
      <c r="B281" s="74"/>
      <c r="C281" s="74"/>
      <c r="D281" s="74"/>
      <c r="E281" s="1" t="s">
        <v>211</v>
      </c>
      <c r="F281" s="1" t="s">
        <v>290</v>
      </c>
      <c r="G281" s="11">
        <f>SUM(G282:G286)</f>
        <v>1900000</v>
      </c>
      <c r="H281" s="11">
        <f>SUM(H282:H286)</f>
        <v>0</v>
      </c>
      <c r="I281" s="11">
        <f>SUM(I282:I286)</f>
        <v>0</v>
      </c>
      <c r="J281" s="11">
        <f t="shared" si="8"/>
        <v>0</v>
      </c>
      <c r="K281" s="11">
        <f>SUM(K282:K286)</f>
        <v>1700000</v>
      </c>
      <c r="L281" s="11">
        <f>SUM(L282:L286)</f>
        <v>0</v>
      </c>
      <c r="M281" s="11">
        <f t="shared" si="9"/>
        <v>200000</v>
      </c>
    </row>
    <row r="282" spans="1:13" ht="14.25">
      <c r="A282" s="21" t="s">
        <v>251</v>
      </c>
      <c r="B282" s="13">
        <v>11</v>
      </c>
      <c r="C282" s="17" t="s">
        <v>33</v>
      </c>
      <c r="D282" s="15">
        <v>3213</v>
      </c>
      <c r="E282" s="3" t="s">
        <v>126</v>
      </c>
      <c r="F282" s="3"/>
      <c r="G282" s="51">
        <v>10000</v>
      </c>
      <c r="H282" s="51"/>
      <c r="I282" s="51"/>
      <c r="J282" s="51">
        <f t="shared" si="8"/>
        <v>0</v>
      </c>
      <c r="K282" s="51">
        <v>10000</v>
      </c>
      <c r="L282" s="51"/>
      <c r="M282" s="51">
        <f t="shared" si="9"/>
        <v>0</v>
      </c>
    </row>
    <row r="283" spans="1:13" ht="14.25">
      <c r="A283" s="21" t="s">
        <v>251</v>
      </c>
      <c r="B283" s="13">
        <v>11</v>
      </c>
      <c r="C283" s="17" t="s">
        <v>33</v>
      </c>
      <c r="D283" s="15">
        <v>3237</v>
      </c>
      <c r="E283" s="3" t="s">
        <v>43</v>
      </c>
      <c r="F283" s="3"/>
      <c r="G283" s="51">
        <v>100000</v>
      </c>
      <c r="H283" s="51"/>
      <c r="I283" s="51"/>
      <c r="J283" s="51">
        <f t="shared" si="8"/>
        <v>0</v>
      </c>
      <c r="K283" s="51">
        <v>100000</v>
      </c>
      <c r="L283" s="51"/>
      <c r="M283" s="51">
        <f t="shared" si="9"/>
        <v>0</v>
      </c>
    </row>
    <row r="284" spans="1:13" ht="14.25">
      <c r="A284" s="21" t="s">
        <v>251</v>
      </c>
      <c r="B284" s="13">
        <v>11</v>
      </c>
      <c r="C284" s="17" t="s">
        <v>33</v>
      </c>
      <c r="D284" s="15">
        <v>3632</v>
      </c>
      <c r="E284" s="3" t="s">
        <v>280</v>
      </c>
      <c r="F284" s="3"/>
      <c r="G284" s="51">
        <v>800000</v>
      </c>
      <c r="H284" s="51"/>
      <c r="I284" s="51"/>
      <c r="J284" s="51">
        <f t="shared" si="8"/>
        <v>0</v>
      </c>
      <c r="K284" s="51">
        <v>600000</v>
      </c>
      <c r="L284" s="51"/>
      <c r="M284" s="51">
        <f t="shared" si="9"/>
        <v>200000</v>
      </c>
    </row>
    <row r="285" spans="1:13" ht="14.25">
      <c r="A285" s="12" t="s">
        <v>251</v>
      </c>
      <c r="B285" s="13">
        <v>11</v>
      </c>
      <c r="C285" s="17" t="s">
        <v>33</v>
      </c>
      <c r="D285" s="43">
        <v>3821</v>
      </c>
      <c r="E285" s="44" t="s">
        <v>45</v>
      </c>
      <c r="F285" s="3"/>
      <c r="G285" s="51">
        <v>790000</v>
      </c>
      <c r="H285" s="51"/>
      <c r="I285" s="51"/>
      <c r="J285" s="51">
        <f t="shared" si="8"/>
        <v>0</v>
      </c>
      <c r="K285" s="51">
        <v>790000</v>
      </c>
      <c r="L285" s="51"/>
      <c r="M285" s="51">
        <f t="shared" si="9"/>
        <v>0</v>
      </c>
    </row>
    <row r="286" spans="1:13" ht="42.75">
      <c r="A286" s="12" t="s">
        <v>251</v>
      </c>
      <c r="B286" s="13">
        <v>11</v>
      </c>
      <c r="C286" s="17" t="s">
        <v>33</v>
      </c>
      <c r="D286" s="43">
        <v>3861</v>
      </c>
      <c r="E286" s="44" t="s">
        <v>333</v>
      </c>
      <c r="F286" s="3"/>
      <c r="G286" s="51">
        <v>200000</v>
      </c>
      <c r="H286" s="51"/>
      <c r="I286" s="51"/>
      <c r="J286" s="51">
        <f t="shared" si="8"/>
        <v>0</v>
      </c>
      <c r="K286" s="51">
        <v>200000</v>
      </c>
      <c r="L286" s="51"/>
      <c r="M286" s="51">
        <f t="shared" si="9"/>
        <v>0</v>
      </c>
    </row>
    <row r="287" spans="1:13" s="37" customFormat="1" ht="75">
      <c r="A287" s="70" t="s">
        <v>258</v>
      </c>
      <c r="B287" s="74"/>
      <c r="C287" s="74"/>
      <c r="D287" s="74"/>
      <c r="E287" s="1" t="s">
        <v>313</v>
      </c>
      <c r="F287" s="1" t="s">
        <v>290</v>
      </c>
      <c r="G287" s="11">
        <f>SUM(G288:G288)</f>
        <v>100000</v>
      </c>
      <c r="H287" s="11">
        <f>SUM(H288:H288)</f>
        <v>0</v>
      </c>
      <c r="I287" s="11">
        <f>SUM(I288:I288)</f>
        <v>0</v>
      </c>
      <c r="J287" s="11">
        <f t="shared" si="8"/>
        <v>0</v>
      </c>
      <c r="K287" s="11">
        <f>SUM(K288:K288)</f>
        <v>100000</v>
      </c>
      <c r="L287" s="11">
        <f>SUM(L288:L288)</f>
        <v>0</v>
      </c>
      <c r="M287" s="11">
        <f t="shared" si="9"/>
        <v>0</v>
      </c>
    </row>
    <row r="288" spans="1:13" s="34" customFormat="1" ht="14.25">
      <c r="A288" s="21" t="s">
        <v>258</v>
      </c>
      <c r="B288" s="13">
        <v>11</v>
      </c>
      <c r="C288" s="17" t="s">
        <v>33</v>
      </c>
      <c r="D288" s="15">
        <v>3237</v>
      </c>
      <c r="E288" s="3" t="s">
        <v>43</v>
      </c>
      <c r="F288" s="3"/>
      <c r="G288" s="51">
        <v>100000</v>
      </c>
      <c r="H288" s="51"/>
      <c r="I288" s="51"/>
      <c r="J288" s="51">
        <f t="shared" si="8"/>
        <v>0</v>
      </c>
      <c r="K288" s="51">
        <v>100000</v>
      </c>
      <c r="L288" s="51"/>
      <c r="M288" s="51">
        <f t="shared" si="9"/>
        <v>0</v>
      </c>
    </row>
    <row r="289" spans="1:13" s="37" customFormat="1" ht="45">
      <c r="A289" s="85" t="s">
        <v>380</v>
      </c>
      <c r="B289" s="86"/>
      <c r="C289" s="86"/>
      <c r="D289" s="86"/>
      <c r="E289" s="1" t="s">
        <v>381</v>
      </c>
      <c r="F289" s="1"/>
      <c r="G289" s="11">
        <f>SUM(G290:G291)</f>
        <v>1900000</v>
      </c>
      <c r="H289" s="11">
        <f>SUM(H290:H291)</f>
        <v>0</v>
      </c>
      <c r="I289" s="11">
        <f>SUM(I290:I291)</f>
        <v>0</v>
      </c>
      <c r="J289" s="11">
        <f t="shared" si="8"/>
        <v>0</v>
      </c>
      <c r="K289" s="11">
        <f>SUM(K290:K291)</f>
        <v>1900000</v>
      </c>
      <c r="L289" s="11">
        <f>SUM(L290:L291)</f>
        <v>0</v>
      </c>
      <c r="M289" s="11">
        <f t="shared" si="9"/>
        <v>0</v>
      </c>
    </row>
    <row r="290" spans="1:13" s="34" customFormat="1" ht="14.25">
      <c r="A290" s="23" t="s">
        <v>380</v>
      </c>
      <c r="B290" s="13">
        <v>12</v>
      </c>
      <c r="C290" s="24" t="s">
        <v>34</v>
      </c>
      <c r="D290" s="18">
        <v>3237</v>
      </c>
      <c r="E290" s="3" t="s">
        <v>43</v>
      </c>
      <c r="F290" s="3"/>
      <c r="G290" s="51">
        <v>200000</v>
      </c>
      <c r="H290" s="51"/>
      <c r="I290" s="51"/>
      <c r="J290" s="51">
        <f t="shared" si="8"/>
        <v>0</v>
      </c>
      <c r="K290" s="51">
        <v>200000</v>
      </c>
      <c r="L290" s="51"/>
      <c r="M290" s="51">
        <f t="shared" si="9"/>
        <v>0</v>
      </c>
    </row>
    <row r="291" spans="1:13" s="34" customFormat="1" ht="14.25">
      <c r="A291" s="23" t="s">
        <v>380</v>
      </c>
      <c r="B291" s="13">
        <v>51</v>
      </c>
      <c r="C291" s="24" t="s">
        <v>34</v>
      </c>
      <c r="D291" s="18">
        <v>3237</v>
      </c>
      <c r="E291" s="3" t="s">
        <v>43</v>
      </c>
      <c r="F291" s="3"/>
      <c r="G291" s="51">
        <v>1700000</v>
      </c>
      <c r="H291" s="51"/>
      <c r="I291" s="51"/>
      <c r="J291" s="51">
        <f t="shared" si="8"/>
        <v>0</v>
      </c>
      <c r="K291" s="51">
        <v>1700000</v>
      </c>
      <c r="L291" s="51"/>
      <c r="M291" s="51">
        <f t="shared" si="9"/>
        <v>0</v>
      </c>
    </row>
    <row r="292" spans="1:13" s="30" customFormat="1" ht="32.25" customHeight="1">
      <c r="A292" s="75" t="s">
        <v>404</v>
      </c>
      <c r="B292" s="76"/>
      <c r="C292" s="76"/>
      <c r="D292" s="76"/>
      <c r="E292" s="76"/>
      <c r="F292" s="77"/>
      <c r="G292" s="50">
        <f>SUM(G293+G302+G305+G307+G310+G313+G316+G318+G320+G322+G326+G329+G331+G333)</f>
        <v>111950000</v>
      </c>
      <c r="H292" s="50">
        <f>SUM(H293+H302+H305+H307+H310+H313+H316+H318+H320+H322+H326+H329+H331+H333)</f>
        <v>827733</v>
      </c>
      <c r="I292" s="50">
        <f>SUM(I293+I302+I305+I307+I310+I313+I316+I318+I320+I322+I326+I329+I331+I333)</f>
        <v>95326746.60000001</v>
      </c>
      <c r="J292" s="50">
        <f t="shared" si="8"/>
        <v>96154479.60000001</v>
      </c>
      <c r="K292" s="50">
        <f>SUM(K293+K302+K305+K307+K310+K313+K316+K318+K320+K322+K326+K329+K331+K333)</f>
        <v>6355000</v>
      </c>
      <c r="L292" s="50">
        <f>SUM(L293+L302+L305+L307+L310+L313+L316+L318+L320+L322+L326+L329+L331+L333)</f>
        <v>7500000</v>
      </c>
      <c r="M292" s="50">
        <f t="shared" si="9"/>
        <v>113095000</v>
      </c>
    </row>
    <row r="293" spans="1:13" ht="60">
      <c r="A293" s="70" t="s">
        <v>21</v>
      </c>
      <c r="B293" s="70"/>
      <c r="C293" s="70"/>
      <c r="D293" s="70"/>
      <c r="E293" s="1" t="s">
        <v>18</v>
      </c>
      <c r="F293" s="1" t="s">
        <v>289</v>
      </c>
      <c r="G293" s="11">
        <f>SUM(G294:G301)</f>
        <v>650000</v>
      </c>
      <c r="H293" s="11">
        <f>SUM(H294:H301)</f>
        <v>0</v>
      </c>
      <c r="I293" s="11">
        <f>SUM(I294:I301)</f>
        <v>494507.64</v>
      </c>
      <c r="J293" s="11">
        <f t="shared" si="8"/>
        <v>494507.64</v>
      </c>
      <c r="K293" s="11">
        <f>SUM(K294:K301)</f>
        <v>105000</v>
      </c>
      <c r="L293" s="11">
        <f>SUM(L294:L301)</f>
        <v>0</v>
      </c>
      <c r="M293" s="11">
        <f t="shared" si="9"/>
        <v>545000</v>
      </c>
    </row>
    <row r="294" spans="1:13" s="19" customFormat="1" ht="14.25">
      <c r="A294" s="21" t="s">
        <v>21</v>
      </c>
      <c r="B294" s="13">
        <v>11</v>
      </c>
      <c r="C294" s="17" t="s">
        <v>29</v>
      </c>
      <c r="D294" s="15">
        <v>3213</v>
      </c>
      <c r="E294" s="3" t="s">
        <v>126</v>
      </c>
      <c r="F294" s="3"/>
      <c r="G294" s="51">
        <v>10000</v>
      </c>
      <c r="H294" s="51"/>
      <c r="I294" s="51"/>
      <c r="J294" s="51">
        <f t="shared" si="8"/>
        <v>0</v>
      </c>
      <c r="K294" s="51"/>
      <c r="L294" s="51"/>
      <c r="M294" s="51">
        <f t="shared" si="9"/>
        <v>10000</v>
      </c>
    </row>
    <row r="295" spans="1:13" ht="14.25">
      <c r="A295" s="21" t="s">
        <v>21</v>
      </c>
      <c r="B295" s="13">
        <v>11</v>
      </c>
      <c r="C295" s="17" t="s">
        <v>29</v>
      </c>
      <c r="D295" s="15">
        <v>3221</v>
      </c>
      <c r="E295" s="3" t="s">
        <v>161</v>
      </c>
      <c r="F295" s="3"/>
      <c r="G295" s="51">
        <v>5000</v>
      </c>
      <c r="H295" s="51"/>
      <c r="I295" s="51"/>
      <c r="J295" s="51">
        <f t="shared" si="8"/>
        <v>0</v>
      </c>
      <c r="K295" s="51"/>
      <c r="L295" s="51"/>
      <c r="M295" s="51">
        <f t="shared" si="9"/>
        <v>5000</v>
      </c>
    </row>
    <row r="296" spans="1:13" ht="14.25">
      <c r="A296" s="21" t="s">
        <v>21</v>
      </c>
      <c r="B296" s="13">
        <v>11</v>
      </c>
      <c r="C296" s="17" t="s">
        <v>29</v>
      </c>
      <c r="D296" s="15">
        <v>3231</v>
      </c>
      <c r="E296" s="3" t="s">
        <v>131</v>
      </c>
      <c r="F296" s="3"/>
      <c r="G296" s="51">
        <v>50000</v>
      </c>
      <c r="H296" s="51"/>
      <c r="I296" s="51">
        <v>34357.41</v>
      </c>
      <c r="J296" s="51">
        <f t="shared" si="8"/>
        <v>34357.41</v>
      </c>
      <c r="K296" s="51"/>
      <c r="L296" s="51"/>
      <c r="M296" s="51">
        <f t="shared" si="9"/>
        <v>50000</v>
      </c>
    </row>
    <row r="297" spans="1:13" ht="14.25">
      <c r="A297" s="21" t="s">
        <v>21</v>
      </c>
      <c r="B297" s="13">
        <v>11</v>
      </c>
      <c r="C297" s="17" t="s">
        <v>29</v>
      </c>
      <c r="D297" s="15">
        <v>3235</v>
      </c>
      <c r="E297" s="3" t="s">
        <v>49</v>
      </c>
      <c r="F297" s="3"/>
      <c r="G297" s="51">
        <v>10000</v>
      </c>
      <c r="H297" s="51"/>
      <c r="I297" s="51"/>
      <c r="J297" s="51">
        <f t="shared" si="8"/>
        <v>0</v>
      </c>
      <c r="K297" s="51"/>
      <c r="L297" s="51"/>
      <c r="M297" s="51">
        <f t="shared" si="9"/>
        <v>10000</v>
      </c>
    </row>
    <row r="298" spans="1:13" s="30" customFormat="1" ht="15">
      <c r="A298" s="21" t="s">
        <v>21</v>
      </c>
      <c r="B298" s="13">
        <v>11</v>
      </c>
      <c r="C298" s="17" t="s">
        <v>29</v>
      </c>
      <c r="D298" s="15">
        <v>3237</v>
      </c>
      <c r="E298" s="3" t="s">
        <v>43</v>
      </c>
      <c r="F298" s="3"/>
      <c r="G298" s="51">
        <v>15000</v>
      </c>
      <c r="H298" s="51"/>
      <c r="I298" s="51"/>
      <c r="J298" s="51">
        <f t="shared" si="8"/>
        <v>0</v>
      </c>
      <c r="K298" s="51">
        <v>15000</v>
      </c>
      <c r="L298" s="51"/>
      <c r="M298" s="51">
        <f t="shared" si="9"/>
        <v>0</v>
      </c>
    </row>
    <row r="299" spans="1:13" s="30" customFormat="1" ht="15">
      <c r="A299" s="21" t="s">
        <v>21</v>
      </c>
      <c r="B299" s="13">
        <v>11</v>
      </c>
      <c r="C299" s="17" t="s">
        <v>29</v>
      </c>
      <c r="D299" s="15">
        <v>3238</v>
      </c>
      <c r="E299" s="3" t="s">
        <v>136</v>
      </c>
      <c r="F299" s="3"/>
      <c r="G299" s="51">
        <v>20000</v>
      </c>
      <c r="H299" s="51"/>
      <c r="I299" s="51"/>
      <c r="J299" s="51">
        <f t="shared" si="8"/>
        <v>0</v>
      </c>
      <c r="K299" s="51">
        <v>20000</v>
      </c>
      <c r="L299" s="51"/>
      <c r="M299" s="51">
        <f t="shared" si="9"/>
        <v>0</v>
      </c>
    </row>
    <row r="300" spans="1:13" ht="14.25">
      <c r="A300" s="21" t="s">
        <v>21</v>
      </c>
      <c r="B300" s="13">
        <v>11</v>
      </c>
      <c r="C300" s="17" t="s">
        <v>29</v>
      </c>
      <c r="D300" s="15">
        <v>3294</v>
      </c>
      <c r="E300" s="3" t="s">
        <v>44</v>
      </c>
      <c r="F300" s="3"/>
      <c r="G300" s="51">
        <v>520000</v>
      </c>
      <c r="H300" s="51"/>
      <c r="I300" s="51">
        <v>460150.23</v>
      </c>
      <c r="J300" s="51">
        <f t="shared" si="8"/>
        <v>460150.23</v>
      </c>
      <c r="K300" s="51">
        <v>50000</v>
      </c>
      <c r="L300" s="51"/>
      <c r="M300" s="51">
        <f t="shared" si="9"/>
        <v>470000</v>
      </c>
    </row>
    <row r="301" spans="1:13" ht="14.25">
      <c r="A301" s="21" t="s">
        <v>21</v>
      </c>
      <c r="B301" s="13">
        <v>11</v>
      </c>
      <c r="C301" s="17" t="s">
        <v>29</v>
      </c>
      <c r="D301" s="15">
        <v>3299</v>
      </c>
      <c r="E301" s="3" t="s">
        <v>139</v>
      </c>
      <c r="F301" s="3"/>
      <c r="G301" s="51">
        <v>20000</v>
      </c>
      <c r="H301" s="51"/>
      <c r="I301" s="51"/>
      <c r="J301" s="51">
        <f t="shared" si="8"/>
        <v>0</v>
      </c>
      <c r="K301" s="51">
        <v>20000</v>
      </c>
      <c r="L301" s="51"/>
      <c r="M301" s="51">
        <f t="shared" si="9"/>
        <v>0</v>
      </c>
    </row>
    <row r="302" spans="1:13" ht="60">
      <c r="A302" s="70" t="s">
        <v>13</v>
      </c>
      <c r="B302" s="70"/>
      <c r="C302" s="70"/>
      <c r="D302" s="70"/>
      <c r="E302" s="1" t="s">
        <v>14</v>
      </c>
      <c r="F302" s="1" t="s">
        <v>289</v>
      </c>
      <c r="G302" s="11">
        <f>SUM(G303:G304)</f>
        <v>650000</v>
      </c>
      <c r="H302" s="11">
        <f>SUM(H303:H304)</f>
        <v>0</v>
      </c>
      <c r="I302" s="11">
        <f>SUM(I303:I304)</f>
        <v>650000</v>
      </c>
      <c r="J302" s="11">
        <f t="shared" si="8"/>
        <v>650000</v>
      </c>
      <c r="K302" s="11">
        <f>SUM(K303:K304)</f>
        <v>0</v>
      </c>
      <c r="L302" s="11">
        <f>SUM(L303:L304)</f>
        <v>0</v>
      </c>
      <c r="M302" s="11">
        <f t="shared" si="9"/>
        <v>650000</v>
      </c>
    </row>
    <row r="303" spans="1:13" ht="14.25">
      <c r="A303" s="21" t="s">
        <v>13</v>
      </c>
      <c r="B303" s="13">
        <v>11</v>
      </c>
      <c r="C303" s="14" t="s">
        <v>24</v>
      </c>
      <c r="D303" s="15">
        <v>3811</v>
      </c>
      <c r="E303" s="3" t="s">
        <v>156</v>
      </c>
      <c r="F303" s="3"/>
      <c r="G303" s="51">
        <v>250000</v>
      </c>
      <c r="H303" s="51"/>
      <c r="I303" s="51">
        <v>250000</v>
      </c>
      <c r="J303" s="51">
        <f t="shared" si="8"/>
        <v>250000</v>
      </c>
      <c r="K303" s="51"/>
      <c r="L303" s="51"/>
      <c r="M303" s="51">
        <f t="shared" si="9"/>
        <v>250000</v>
      </c>
    </row>
    <row r="304" spans="1:13" ht="14.25">
      <c r="A304" s="21" t="s">
        <v>13</v>
      </c>
      <c r="B304" s="13">
        <v>11</v>
      </c>
      <c r="C304" s="14" t="s">
        <v>24</v>
      </c>
      <c r="D304" s="15">
        <v>3821</v>
      </c>
      <c r="E304" s="3" t="s">
        <v>45</v>
      </c>
      <c r="F304" s="3"/>
      <c r="G304" s="51">
        <v>400000</v>
      </c>
      <c r="H304" s="51"/>
      <c r="I304" s="51">
        <v>400000</v>
      </c>
      <c r="J304" s="51">
        <f t="shared" si="8"/>
        <v>400000</v>
      </c>
      <c r="K304" s="51"/>
      <c r="L304" s="51"/>
      <c r="M304" s="51">
        <f t="shared" si="9"/>
        <v>400000</v>
      </c>
    </row>
    <row r="305" spans="1:13" ht="60">
      <c r="A305" s="70" t="s">
        <v>329</v>
      </c>
      <c r="B305" s="70"/>
      <c r="C305" s="70"/>
      <c r="D305" s="70"/>
      <c r="E305" s="1" t="s">
        <v>345</v>
      </c>
      <c r="F305" s="1" t="s">
        <v>289</v>
      </c>
      <c r="G305" s="11">
        <f>SUM(G306)</f>
        <v>120000</v>
      </c>
      <c r="H305" s="11">
        <f>SUM(H306)</f>
        <v>0</v>
      </c>
      <c r="I305" s="11">
        <f>SUM(I306)</f>
        <v>64140.21</v>
      </c>
      <c r="J305" s="11">
        <f t="shared" si="8"/>
        <v>64140.21</v>
      </c>
      <c r="K305" s="11">
        <f>SUM(K306)</f>
        <v>0</v>
      </c>
      <c r="L305" s="11">
        <f>SUM(L306)</f>
        <v>0</v>
      </c>
      <c r="M305" s="11">
        <f t="shared" si="9"/>
        <v>120000</v>
      </c>
    </row>
    <row r="306" spans="1:13" s="30" customFormat="1" ht="15">
      <c r="A306" s="21" t="s">
        <v>10</v>
      </c>
      <c r="B306" s="13">
        <v>11</v>
      </c>
      <c r="C306" s="17" t="s">
        <v>29</v>
      </c>
      <c r="D306" s="15">
        <v>3237</v>
      </c>
      <c r="E306" s="3" t="s">
        <v>43</v>
      </c>
      <c r="F306" s="3"/>
      <c r="G306" s="51">
        <v>120000</v>
      </c>
      <c r="H306" s="51"/>
      <c r="I306" s="51">
        <v>64140.21</v>
      </c>
      <c r="J306" s="51">
        <f t="shared" si="8"/>
        <v>64140.21</v>
      </c>
      <c r="K306" s="51"/>
      <c r="L306" s="51"/>
      <c r="M306" s="51">
        <f t="shared" si="9"/>
        <v>120000</v>
      </c>
    </row>
    <row r="307" spans="1:13" ht="60">
      <c r="A307" s="70" t="s">
        <v>187</v>
      </c>
      <c r="B307" s="70"/>
      <c r="C307" s="70"/>
      <c r="D307" s="70"/>
      <c r="E307" s="1" t="s">
        <v>346</v>
      </c>
      <c r="F307" s="1" t="s">
        <v>289</v>
      </c>
      <c r="G307" s="11">
        <f>SUM(G308:G309)</f>
        <v>6500000</v>
      </c>
      <c r="H307" s="11">
        <f>SUM(H308:H309)</f>
        <v>0</v>
      </c>
      <c r="I307" s="11">
        <f>SUM(I308:I309)</f>
        <v>4997790</v>
      </c>
      <c r="J307" s="11">
        <f t="shared" si="8"/>
        <v>4997790</v>
      </c>
      <c r="K307" s="11">
        <f>SUM(K308:K309)</f>
        <v>1200000</v>
      </c>
      <c r="L307" s="11">
        <f>SUM(L308:L309)</f>
        <v>0</v>
      </c>
      <c r="M307" s="11">
        <f t="shared" si="9"/>
        <v>5300000</v>
      </c>
    </row>
    <row r="308" spans="1:13" ht="14.25">
      <c r="A308" s="21" t="s">
        <v>187</v>
      </c>
      <c r="B308" s="13">
        <v>11</v>
      </c>
      <c r="C308" s="17" t="s">
        <v>29</v>
      </c>
      <c r="D308" s="15">
        <v>3632</v>
      </c>
      <c r="E308" s="3" t="s">
        <v>280</v>
      </c>
      <c r="F308" s="3"/>
      <c r="G308" s="51">
        <v>500000</v>
      </c>
      <c r="H308" s="51"/>
      <c r="I308" s="51"/>
      <c r="J308" s="51">
        <f t="shared" si="8"/>
        <v>0</v>
      </c>
      <c r="K308" s="51">
        <v>500000</v>
      </c>
      <c r="L308" s="51"/>
      <c r="M308" s="51">
        <f t="shared" si="9"/>
        <v>0</v>
      </c>
    </row>
    <row r="309" spans="1:13" ht="42.75">
      <c r="A309" s="21" t="s">
        <v>187</v>
      </c>
      <c r="B309" s="13">
        <v>11</v>
      </c>
      <c r="C309" s="17" t="s">
        <v>29</v>
      </c>
      <c r="D309" s="15">
        <v>3861</v>
      </c>
      <c r="E309" s="3" t="s">
        <v>333</v>
      </c>
      <c r="F309" s="3"/>
      <c r="G309" s="51">
        <v>6000000</v>
      </c>
      <c r="H309" s="51"/>
      <c r="I309" s="51">
        <v>4997790</v>
      </c>
      <c r="J309" s="51">
        <f t="shared" si="8"/>
        <v>4997790</v>
      </c>
      <c r="K309" s="51">
        <v>700000</v>
      </c>
      <c r="L309" s="51"/>
      <c r="M309" s="51">
        <f t="shared" si="9"/>
        <v>5300000</v>
      </c>
    </row>
    <row r="310" spans="1:13" s="19" customFormat="1" ht="60">
      <c r="A310" s="70" t="s">
        <v>11</v>
      </c>
      <c r="B310" s="70"/>
      <c r="C310" s="70"/>
      <c r="D310" s="70"/>
      <c r="E310" s="1" t="s">
        <v>5</v>
      </c>
      <c r="F310" s="1" t="s">
        <v>289</v>
      </c>
      <c r="G310" s="11">
        <f>SUM(G311:G312)</f>
        <v>21500000</v>
      </c>
      <c r="H310" s="11">
        <f>SUM(H311:H312)</f>
        <v>170000</v>
      </c>
      <c r="I310" s="11">
        <f>SUM(I311:I312)</f>
        <v>11610000</v>
      </c>
      <c r="J310" s="11">
        <f t="shared" si="8"/>
        <v>11780000</v>
      </c>
      <c r="K310" s="11">
        <f>SUM(K311:K312)</f>
        <v>3000000</v>
      </c>
      <c r="L310" s="11">
        <f>SUM(L311:L312)</f>
        <v>0</v>
      </c>
      <c r="M310" s="11">
        <f t="shared" si="9"/>
        <v>18500000</v>
      </c>
    </row>
    <row r="311" spans="1:13" s="19" customFormat="1" ht="28.5">
      <c r="A311" s="21" t="s">
        <v>11</v>
      </c>
      <c r="B311" s="13">
        <v>11</v>
      </c>
      <c r="C311" s="17" t="s">
        <v>29</v>
      </c>
      <c r="D311" s="15">
        <v>3512</v>
      </c>
      <c r="E311" s="3" t="s">
        <v>155</v>
      </c>
      <c r="F311" s="3"/>
      <c r="G311" s="51">
        <v>9500000</v>
      </c>
      <c r="H311" s="51"/>
      <c r="I311" s="51">
        <v>8985000</v>
      </c>
      <c r="J311" s="51">
        <f t="shared" si="8"/>
        <v>8985000</v>
      </c>
      <c r="K311" s="51">
        <v>500000</v>
      </c>
      <c r="L311" s="51"/>
      <c r="M311" s="51">
        <f t="shared" si="9"/>
        <v>9000000</v>
      </c>
    </row>
    <row r="312" spans="1:13" s="19" customFormat="1" ht="42.75">
      <c r="A312" s="21" t="s">
        <v>11</v>
      </c>
      <c r="B312" s="13">
        <v>11</v>
      </c>
      <c r="C312" s="17" t="s">
        <v>29</v>
      </c>
      <c r="D312" s="15">
        <v>3861</v>
      </c>
      <c r="E312" s="3" t="s">
        <v>333</v>
      </c>
      <c r="F312" s="3"/>
      <c r="G312" s="51">
        <v>12000000</v>
      </c>
      <c r="H312" s="51">
        <v>170000</v>
      </c>
      <c r="I312" s="51">
        <v>2625000</v>
      </c>
      <c r="J312" s="51">
        <f t="shared" si="8"/>
        <v>2795000</v>
      </c>
      <c r="K312" s="51">
        <v>2500000</v>
      </c>
      <c r="L312" s="51"/>
      <c r="M312" s="51">
        <f t="shared" si="9"/>
        <v>9500000</v>
      </c>
    </row>
    <row r="313" spans="1:13" s="19" customFormat="1" ht="60">
      <c r="A313" s="70" t="s">
        <v>188</v>
      </c>
      <c r="B313" s="70"/>
      <c r="C313" s="70"/>
      <c r="D313" s="70"/>
      <c r="E313" s="1" t="s">
        <v>6</v>
      </c>
      <c r="F313" s="1" t="s">
        <v>289</v>
      </c>
      <c r="G313" s="11">
        <f>SUM(G314:G315)</f>
        <v>650000</v>
      </c>
      <c r="H313" s="11">
        <f>SUM(H314:H315)</f>
        <v>0</v>
      </c>
      <c r="I313" s="11">
        <f>SUM(I314:I315)</f>
        <v>0</v>
      </c>
      <c r="J313" s="11">
        <f t="shared" si="8"/>
        <v>0</v>
      </c>
      <c r="K313" s="11">
        <f>SUM(K314:K315)</f>
        <v>650000</v>
      </c>
      <c r="L313" s="11">
        <f>SUM(L314:L315)</f>
        <v>0</v>
      </c>
      <c r="M313" s="11">
        <f t="shared" si="9"/>
        <v>0</v>
      </c>
    </row>
    <row r="314" spans="1:13" s="19" customFormat="1" ht="14.25">
      <c r="A314" s="21" t="s">
        <v>188</v>
      </c>
      <c r="B314" s="13">
        <v>11</v>
      </c>
      <c r="C314" s="17" t="s">
        <v>29</v>
      </c>
      <c r="D314" s="15">
        <v>3237</v>
      </c>
      <c r="E314" s="3" t="s">
        <v>43</v>
      </c>
      <c r="F314" s="3"/>
      <c r="G314" s="51">
        <v>50000</v>
      </c>
      <c r="H314" s="51"/>
      <c r="I314" s="51"/>
      <c r="J314" s="51">
        <f t="shared" si="8"/>
        <v>0</v>
      </c>
      <c r="K314" s="51">
        <v>50000</v>
      </c>
      <c r="L314" s="51"/>
      <c r="M314" s="51">
        <f t="shared" si="9"/>
        <v>0</v>
      </c>
    </row>
    <row r="315" spans="1:13" s="32" customFormat="1" ht="15">
      <c r="A315" s="21" t="s">
        <v>188</v>
      </c>
      <c r="B315" s="13">
        <v>11</v>
      </c>
      <c r="C315" s="17" t="s">
        <v>29</v>
      </c>
      <c r="D315" s="15">
        <v>4126</v>
      </c>
      <c r="E315" s="3" t="s">
        <v>4</v>
      </c>
      <c r="F315" s="3"/>
      <c r="G315" s="51">
        <v>600000</v>
      </c>
      <c r="H315" s="51"/>
      <c r="I315" s="51"/>
      <c r="J315" s="51">
        <f t="shared" si="8"/>
        <v>0</v>
      </c>
      <c r="K315" s="51">
        <v>600000</v>
      </c>
      <c r="L315" s="51"/>
      <c r="M315" s="51">
        <f t="shared" si="9"/>
        <v>0</v>
      </c>
    </row>
    <row r="316" spans="1:13" s="19" customFormat="1" ht="60">
      <c r="A316" s="70" t="s">
        <v>35</v>
      </c>
      <c r="B316" s="70"/>
      <c r="C316" s="70"/>
      <c r="D316" s="70"/>
      <c r="E316" s="1" t="s">
        <v>285</v>
      </c>
      <c r="F316" s="1" t="s">
        <v>289</v>
      </c>
      <c r="G316" s="11">
        <f>SUM(G317)</f>
        <v>670000</v>
      </c>
      <c r="H316" s="11">
        <f>SUM(H317)</f>
        <v>0</v>
      </c>
      <c r="I316" s="11">
        <f>SUM(I317)</f>
        <v>277529.51</v>
      </c>
      <c r="J316" s="11">
        <f t="shared" si="8"/>
        <v>277529.51</v>
      </c>
      <c r="K316" s="11">
        <f>SUM(K317)</f>
        <v>200000</v>
      </c>
      <c r="L316" s="11">
        <f>SUM(L317)</f>
        <v>0</v>
      </c>
      <c r="M316" s="11">
        <f t="shared" si="9"/>
        <v>470000</v>
      </c>
    </row>
    <row r="317" spans="1:13" s="19" customFormat="1" ht="28.5">
      <c r="A317" s="21" t="s">
        <v>35</v>
      </c>
      <c r="B317" s="13">
        <v>11</v>
      </c>
      <c r="C317" s="17" t="s">
        <v>29</v>
      </c>
      <c r="D317" s="15">
        <v>3291</v>
      </c>
      <c r="E317" s="3" t="s">
        <v>123</v>
      </c>
      <c r="F317" s="3"/>
      <c r="G317" s="51">
        <v>670000</v>
      </c>
      <c r="H317" s="51"/>
      <c r="I317" s="51">
        <v>277529.51</v>
      </c>
      <c r="J317" s="51">
        <f t="shared" si="8"/>
        <v>277529.51</v>
      </c>
      <c r="K317" s="51">
        <v>200000</v>
      </c>
      <c r="L317" s="51"/>
      <c r="M317" s="51">
        <f t="shared" si="9"/>
        <v>470000</v>
      </c>
    </row>
    <row r="318" spans="1:13" s="30" customFormat="1" ht="60">
      <c r="A318" s="74" t="s">
        <v>3</v>
      </c>
      <c r="B318" s="74"/>
      <c r="C318" s="74"/>
      <c r="D318" s="74"/>
      <c r="E318" s="1" t="s">
        <v>17</v>
      </c>
      <c r="F318" s="1" t="s">
        <v>289</v>
      </c>
      <c r="G318" s="11">
        <f>SUM(G319)</f>
        <v>100000</v>
      </c>
      <c r="H318" s="11">
        <f>SUM(H319)</f>
        <v>0</v>
      </c>
      <c r="I318" s="11">
        <f>SUM(I319)</f>
        <v>0</v>
      </c>
      <c r="J318" s="11">
        <f t="shared" si="8"/>
        <v>0</v>
      </c>
      <c r="K318" s="11">
        <f>SUM(K319)</f>
        <v>100000</v>
      </c>
      <c r="L318" s="11">
        <f>SUM(L319)</f>
        <v>0</v>
      </c>
      <c r="M318" s="11">
        <f t="shared" si="9"/>
        <v>0</v>
      </c>
    </row>
    <row r="319" spans="1:13" ht="14.25">
      <c r="A319" s="21" t="s">
        <v>3</v>
      </c>
      <c r="B319" s="13">
        <v>11</v>
      </c>
      <c r="C319" s="17" t="s">
        <v>29</v>
      </c>
      <c r="D319" s="18">
        <v>3239</v>
      </c>
      <c r="E319" s="3" t="s">
        <v>165</v>
      </c>
      <c r="F319" s="3"/>
      <c r="G319" s="51">
        <v>100000</v>
      </c>
      <c r="H319" s="51"/>
      <c r="I319" s="51"/>
      <c r="J319" s="51">
        <f t="shared" si="8"/>
        <v>0</v>
      </c>
      <c r="K319" s="51">
        <v>100000</v>
      </c>
      <c r="L319" s="51"/>
      <c r="M319" s="51">
        <f t="shared" si="9"/>
        <v>0</v>
      </c>
    </row>
    <row r="320" spans="1:13" s="30" customFormat="1" ht="60">
      <c r="A320" s="70" t="s">
        <v>189</v>
      </c>
      <c r="B320" s="70"/>
      <c r="C320" s="70"/>
      <c r="D320" s="70"/>
      <c r="E320" s="1" t="s">
        <v>62</v>
      </c>
      <c r="F320" s="1" t="s">
        <v>289</v>
      </c>
      <c r="G320" s="11">
        <f>SUM(G321)</f>
        <v>76000000</v>
      </c>
      <c r="H320" s="11">
        <f>SUM(H321)</f>
        <v>157733</v>
      </c>
      <c r="I320" s="11">
        <f>SUM(I321)</f>
        <v>74336267</v>
      </c>
      <c r="J320" s="11">
        <f t="shared" si="8"/>
        <v>74494000</v>
      </c>
      <c r="K320" s="11">
        <f>SUM(K321)</f>
        <v>0</v>
      </c>
      <c r="L320" s="11">
        <f>SUM(L321)</f>
        <v>7500000</v>
      </c>
      <c r="M320" s="11">
        <f t="shared" si="9"/>
        <v>83500000</v>
      </c>
    </row>
    <row r="321" spans="1:13" ht="28.5">
      <c r="A321" s="21" t="s">
        <v>189</v>
      </c>
      <c r="B321" s="13">
        <v>11</v>
      </c>
      <c r="C321" s="17" t="s">
        <v>29</v>
      </c>
      <c r="D321" s="18">
        <v>3512</v>
      </c>
      <c r="E321" s="3" t="s">
        <v>155</v>
      </c>
      <c r="F321" s="3"/>
      <c r="G321" s="51">
        <v>76000000</v>
      </c>
      <c r="H321" s="51">
        <v>157733</v>
      </c>
      <c r="I321" s="51">
        <v>74336267</v>
      </c>
      <c r="J321" s="51">
        <f t="shared" si="8"/>
        <v>74494000</v>
      </c>
      <c r="K321" s="51"/>
      <c r="L321" s="51">
        <v>7500000</v>
      </c>
      <c r="M321" s="51">
        <f t="shared" si="9"/>
        <v>83500000</v>
      </c>
    </row>
    <row r="322" spans="1:13" ht="60">
      <c r="A322" s="70" t="s">
        <v>111</v>
      </c>
      <c r="B322" s="70"/>
      <c r="C322" s="70"/>
      <c r="D322" s="70"/>
      <c r="E322" s="1" t="s">
        <v>105</v>
      </c>
      <c r="F322" s="1" t="s">
        <v>291</v>
      </c>
      <c r="G322" s="11">
        <f>SUM(G323:G325)</f>
        <v>2000000</v>
      </c>
      <c r="H322" s="11">
        <f>SUM(H323:H325)</f>
        <v>0</v>
      </c>
      <c r="I322" s="11">
        <f>SUM(I323:I325)</f>
        <v>1408791.68</v>
      </c>
      <c r="J322" s="11">
        <f t="shared" si="8"/>
        <v>1408791.68</v>
      </c>
      <c r="K322" s="11">
        <f>SUM(K323:K325)</f>
        <v>200000</v>
      </c>
      <c r="L322" s="11">
        <f>SUM(L323:L325)</f>
        <v>0</v>
      </c>
      <c r="M322" s="11">
        <f t="shared" si="9"/>
        <v>1800000</v>
      </c>
    </row>
    <row r="323" spans="1:13" s="30" customFormat="1" ht="15">
      <c r="A323" s="21" t="s">
        <v>111</v>
      </c>
      <c r="B323" s="13">
        <v>11</v>
      </c>
      <c r="C323" s="14" t="s">
        <v>32</v>
      </c>
      <c r="D323" s="15">
        <v>3237</v>
      </c>
      <c r="E323" s="3" t="s">
        <v>43</v>
      </c>
      <c r="F323" s="3"/>
      <c r="G323" s="51">
        <v>300000</v>
      </c>
      <c r="H323" s="51"/>
      <c r="I323" s="51">
        <v>16719.88</v>
      </c>
      <c r="J323" s="51">
        <f t="shared" si="8"/>
        <v>16719.88</v>
      </c>
      <c r="K323" s="51">
        <v>200000</v>
      </c>
      <c r="L323" s="51"/>
      <c r="M323" s="51">
        <f t="shared" si="9"/>
        <v>100000</v>
      </c>
    </row>
    <row r="324" spans="1:13" ht="14.25">
      <c r="A324" s="21" t="s">
        <v>111</v>
      </c>
      <c r="B324" s="13">
        <v>11</v>
      </c>
      <c r="C324" s="14" t="s">
        <v>32</v>
      </c>
      <c r="D324" s="15">
        <v>3294</v>
      </c>
      <c r="E324" s="3" t="s">
        <v>44</v>
      </c>
      <c r="F324" s="3"/>
      <c r="G324" s="51">
        <v>1600000</v>
      </c>
      <c r="H324" s="51"/>
      <c r="I324" s="51">
        <v>1332071.8</v>
      </c>
      <c r="J324" s="51">
        <f aca="true" t="shared" si="11" ref="J324:J389">H324+I324</f>
        <v>1332071.8</v>
      </c>
      <c r="K324" s="51"/>
      <c r="L324" s="51"/>
      <c r="M324" s="51">
        <f aca="true" t="shared" si="12" ref="M324:M389">G324-K324+L324</f>
        <v>1600000</v>
      </c>
    </row>
    <row r="325" spans="1:13" ht="14.25">
      <c r="A325" s="21" t="s">
        <v>111</v>
      </c>
      <c r="B325" s="13">
        <v>11</v>
      </c>
      <c r="C325" s="14" t="s">
        <v>32</v>
      </c>
      <c r="D325" s="15">
        <v>3299</v>
      </c>
      <c r="E325" s="3" t="s">
        <v>139</v>
      </c>
      <c r="F325" s="3"/>
      <c r="G325" s="51">
        <v>100000</v>
      </c>
      <c r="H325" s="51"/>
      <c r="I325" s="51">
        <v>60000</v>
      </c>
      <c r="J325" s="51">
        <f t="shared" si="11"/>
        <v>60000</v>
      </c>
      <c r="K325" s="51"/>
      <c r="L325" s="51"/>
      <c r="M325" s="51">
        <f t="shared" si="12"/>
        <v>100000</v>
      </c>
    </row>
    <row r="326" spans="1:13" s="30" customFormat="1" ht="60">
      <c r="A326" s="70" t="s">
        <v>244</v>
      </c>
      <c r="B326" s="70"/>
      <c r="C326" s="70"/>
      <c r="D326" s="70"/>
      <c r="E326" s="1" t="s">
        <v>236</v>
      </c>
      <c r="F326" s="1" t="s">
        <v>291</v>
      </c>
      <c r="G326" s="11">
        <f>SUM(G327:G328)</f>
        <v>1300000</v>
      </c>
      <c r="H326" s="11">
        <f>SUM(H327:H328)</f>
        <v>500000</v>
      </c>
      <c r="I326" s="11">
        <f>SUM(I327:I328)</f>
        <v>0</v>
      </c>
      <c r="J326" s="11">
        <f t="shared" si="11"/>
        <v>500000</v>
      </c>
      <c r="K326" s="11">
        <f>SUM(K327:K328)</f>
        <v>900000</v>
      </c>
      <c r="L326" s="11">
        <f>SUM(L327:L328)</f>
        <v>0</v>
      </c>
      <c r="M326" s="11">
        <f t="shared" si="12"/>
        <v>400000</v>
      </c>
    </row>
    <row r="327" spans="1:13" ht="14.25">
      <c r="A327" s="21" t="s">
        <v>244</v>
      </c>
      <c r="B327" s="13">
        <v>11</v>
      </c>
      <c r="C327" s="14" t="s">
        <v>32</v>
      </c>
      <c r="D327" s="15">
        <v>3239</v>
      </c>
      <c r="E327" s="3" t="s">
        <v>48</v>
      </c>
      <c r="F327" s="3"/>
      <c r="G327" s="51">
        <v>800000</v>
      </c>
      <c r="H327" s="51"/>
      <c r="I327" s="51"/>
      <c r="J327" s="51">
        <f t="shared" si="11"/>
        <v>0</v>
      </c>
      <c r="K327" s="51">
        <v>800000</v>
      </c>
      <c r="L327" s="51"/>
      <c r="M327" s="51">
        <f t="shared" si="12"/>
        <v>0</v>
      </c>
    </row>
    <row r="328" spans="1:13" ht="14.25">
      <c r="A328" s="21" t="s">
        <v>244</v>
      </c>
      <c r="B328" s="13">
        <v>11</v>
      </c>
      <c r="C328" s="14" t="s">
        <v>32</v>
      </c>
      <c r="D328" s="15">
        <v>4126</v>
      </c>
      <c r="E328" s="3" t="s">
        <v>4</v>
      </c>
      <c r="F328" s="3"/>
      <c r="G328" s="51">
        <v>500000</v>
      </c>
      <c r="H328" s="51">
        <v>500000</v>
      </c>
      <c r="I328" s="51"/>
      <c r="J328" s="51">
        <f t="shared" si="11"/>
        <v>500000</v>
      </c>
      <c r="K328" s="51">
        <v>100000</v>
      </c>
      <c r="L328" s="51"/>
      <c r="M328" s="51">
        <f t="shared" si="12"/>
        <v>400000</v>
      </c>
    </row>
    <row r="329" spans="1:13" s="30" customFormat="1" ht="60">
      <c r="A329" s="70" t="s">
        <v>261</v>
      </c>
      <c r="B329" s="74"/>
      <c r="C329" s="74"/>
      <c r="D329" s="74"/>
      <c r="E329" s="1" t="s">
        <v>344</v>
      </c>
      <c r="F329" s="1" t="s">
        <v>291</v>
      </c>
      <c r="G329" s="11">
        <f>SUM(G330:G330)</f>
        <v>1000000</v>
      </c>
      <c r="H329" s="11">
        <f>SUM(H330:H330)</f>
        <v>0</v>
      </c>
      <c r="I329" s="11">
        <f>SUM(I330:I330)</f>
        <v>948958.36</v>
      </c>
      <c r="J329" s="11">
        <f t="shared" si="11"/>
        <v>948958.36</v>
      </c>
      <c r="K329" s="11">
        <f>SUM(K330:K330)</f>
        <v>0</v>
      </c>
      <c r="L329" s="11">
        <f>SUM(L330:L330)</f>
        <v>0</v>
      </c>
      <c r="M329" s="11">
        <f t="shared" si="12"/>
        <v>1000000</v>
      </c>
    </row>
    <row r="330" spans="1:13" ht="14.25">
      <c r="A330" s="12" t="s">
        <v>261</v>
      </c>
      <c r="B330" s="13">
        <v>51</v>
      </c>
      <c r="C330" s="14" t="s">
        <v>32</v>
      </c>
      <c r="D330" s="15">
        <v>3811</v>
      </c>
      <c r="E330" s="3" t="s">
        <v>156</v>
      </c>
      <c r="F330" s="3"/>
      <c r="G330" s="51">
        <v>1000000</v>
      </c>
      <c r="H330" s="51"/>
      <c r="I330" s="51">
        <v>948958.36</v>
      </c>
      <c r="J330" s="51">
        <f t="shared" si="11"/>
        <v>948958.36</v>
      </c>
      <c r="K330" s="51"/>
      <c r="L330" s="51"/>
      <c r="M330" s="51">
        <f t="shared" si="12"/>
        <v>1000000</v>
      </c>
    </row>
    <row r="331" spans="1:13" s="30" customFormat="1" ht="60">
      <c r="A331" s="74" t="s">
        <v>318</v>
      </c>
      <c r="B331" s="74"/>
      <c r="C331" s="74"/>
      <c r="D331" s="74"/>
      <c r="E331" s="1" t="s">
        <v>281</v>
      </c>
      <c r="F331" s="1" t="s">
        <v>291</v>
      </c>
      <c r="G331" s="11">
        <f>SUM(G332:G332)</f>
        <v>260000</v>
      </c>
      <c r="H331" s="11">
        <f>SUM(H332:H332)</f>
        <v>0</v>
      </c>
      <c r="I331" s="11">
        <f>SUM(I332:I332)</f>
        <v>0</v>
      </c>
      <c r="J331" s="11">
        <f t="shared" si="11"/>
        <v>0</v>
      </c>
      <c r="K331" s="11">
        <f>SUM(K332:K332)</f>
        <v>0</v>
      </c>
      <c r="L331" s="11">
        <f>SUM(L332:L332)</f>
        <v>0</v>
      </c>
      <c r="M331" s="11">
        <f t="shared" si="12"/>
        <v>260000</v>
      </c>
    </row>
    <row r="332" spans="1:13" s="36" customFormat="1" ht="14.25">
      <c r="A332" s="12" t="s">
        <v>318</v>
      </c>
      <c r="B332" s="13">
        <v>51</v>
      </c>
      <c r="C332" s="14" t="s">
        <v>32</v>
      </c>
      <c r="D332" s="15">
        <v>3811</v>
      </c>
      <c r="E332" s="3" t="s">
        <v>156</v>
      </c>
      <c r="F332" s="3"/>
      <c r="G332" s="51">
        <v>260000</v>
      </c>
      <c r="H332" s="51"/>
      <c r="I332" s="51"/>
      <c r="J332" s="51">
        <f t="shared" si="11"/>
        <v>0</v>
      </c>
      <c r="K332" s="51"/>
      <c r="L332" s="51"/>
      <c r="M332" s="51">
        <f t="shared" si="12"/>
        <v>260000</v>
      </c>
    </row>
    <row r="333" spans="1:13" s="28" customFormat="1" ht="60">
      <c r="A333" s="74" t="s">
        <v>323</v>
      </c>
      <c r="B333" s="74"/>
      <c r="C333" s="74"/>
      <c r="D333" s="74"/>
      <c r="E333" s="1" t="s">
        <v>296</v>
      </c>
      <c r="F333" s="1" t="s">
        <v>291</v>
      </c>
      <c r="G333" s="11">
        <f>SUM(G334:G334)</f>
        <v>550000</v>
      </c>
      <c r="H333" s="11">
        <f>SUM(H334:H334)</f>
        <v>0</v>
      </c>
      <c r="I333" s="11">
        <f>SUM(I334:I334)</f>
        <v>538762.2</v>
      </c>
      <c r="J333" s="11">
        <f t="shared" si="11"/>
        <v>538762.2</v>
      </c>
      <c r="K333" s="11">
        <f>SUM(K334:K334)</f>
        <v>0</v>
      </c>
      <c r="L333" s="11">
        <f>SUM(L334:L334)</f>
        <v>0</v>
      </c>
      <c r="M333" s="11">
        <f t="shared" si="12"/>
        <v>550000</v>
      </c>
    </row>
    <row r="334" spans="1:13" s="36" customFormat="1" ht="14.25">
      <c r="A334" s="12" t="s">
        <v>323</v>
      </c>
      <c r="B334" s="13">
        <v>51</v>
      </c>
      <c r="C334" s="14" t="s">
        <v>32</v>
      </c>
      <c r="D334" s="18">
        <v>3811</v>
      </c>
      <c r="E334" s="3" t="s">
        <v>156</v>
      </c>
      <c r="F334" s="3"/>
      <c r="G334" s="51">
        <v>550000</v>
      </c>
      <c r="H334" s="51"/>
      <c r="I334" s="51">
        <v>538762.2</v>
      </c>
      <c r="J334" s="51">
        <f t="shared" si="11"/>
        <v>538762.2</v>
      </c>
      <c r="K334" s="51"/>
      <c r="L334" s="51"/>
      <c r="M334" s="51">
        <f t="shared" si="12"/>
        <v>550000</v>
      </c>
    </row>
    <row r="335" spans="1:13" s="2" customFormat="1" ht="35.25" customHeight="1">
      <c r="A335" s="73" t="s">
        <v>407</v>
      </c>
      <c r="B335" s="73"/>
      <c r="C335" s="73"/>
      <c r="D335" s="73"/>
      <c r="E335" s="73"/>
      <c r="F335" s="73"/>
      <c r="G335" s="47">
        <f>G336+G342</f>
        <v>8190000</v>
      </c>
      <c r="H335" s="47">
        <f>H336+H342</f>
        <v>87615.86</v>
      </c>
      <c r="I335" s="47">
        <f>I336+I342</f>
        <v>2908778.4499999997</v>
      </c>
      <c r="J335" s="47">
        <f t="shared" si="11"/>
        <v>2996394.3099999996</v>
      </c>
      <c r="K335" s="47">
        <f>K336+K342</f>
        <v>3460574</v>
      </c>
      <c r="L335" s="47">
        <f>L336+L342</f>
        <v>3375000</v>
      </c>
      <c r="M335" s="47">
        <f t="shared" si="12"/>
        <v>8104426</v>
      </c>
    </row>
    <row r="336" spans="1:13" ht="60">
      <c r="A336" s="70" t="s">
        <v>115</v>
      </c>
      <c r="B336" s="70"/>
      <c r="C336" s="70"/>
      <c r="D336" s="70"/>
      <c r="E336" s="1" t="s">
        <v>347</v>
      </c>
      <c r="F336" s="1" t="s">
        <v>286</v>
      </c>
      <c r="G336" s="11">
        <f>SUM(G337:G341)</f>
        <v>550000</v>
      </c>
      <c r="H336" s="11">
        <f>SUM(H337:H341)</f>
        <v>87615.86</v>
      </c>
      <c r="I336" s="11">
        <f>SUM(I337:I341)</f>
        <v>43038.55</v>
      </c>
      <c r="J336" s="11">
        <f t="shared" si="11"/>
        <v>130654.41</v>
      </c>
      <c r="K336" s="11">
        <f>SUM(K337:K341)</f>
        <v>190000</v>
      </c>
      <c r="L336" s="11">
        <f>SUM(L337:L341)</f>
        <v>0</v>
      </c>
      <c r="M336" s="11">
        <f t="shared" si="12"/>
        <v>360000</v>
      </c>
    </row>
    <row r="337" spans="1:13" ht="14.25">
      <c r="A337" s="21" t="s">
        <v>115</v>
      </c>
      <c r="B337" s="13">
        <v>11</v>
      </c>
      <c r="C337" s="14" t="s">
        <v>30</v>
      </c>
      <c r="D337" s="15">
        <v>3232</v>
      </c>
      <c r="E337" s="3" t="s">
        <v>132</v>
      </c>
      <c r="F337" s="3"/>
      <c r="G337" s="16">
        <v>70000</v>
      </c>
      <c r="J337" s="16">
        <f t="shared" si="11"/>
        <v>0</v>
      </c>
      <c r="K337" s="16">
        <v>60000</v>
      </c>
      <c r="M337" s="16">
        <f t="shared" si="12"/>
        <v>10000</v>
      </c>
    </row>
    <row r="338" spans="1:13" ht="14.25">
      <c r="A338" s="21" t="s">
        <v>115</v>
      </c>
      <c r="B338" s="13">
        <v>11</v>
      </c>
      <c r="C338" s="14" t="s">
        <v>30</v>
      </c>
      <c r="D338" s="15">
        <v>4221</v>
      </c>
      <c r="E338" s="3" t="s">
        <v>144</v>
      </c>
      <c r="F338" s="3"/>
      <c r="G338" s="51">
        <v>50000</v>
      </c>
      <c r="H338" s="51">
        <v>4422.11</v>
      </c>
      <c r="I338" s="51">
        <v>4494.01</v>
      </c>
      <c r="J338" s="51">
        <f t="shared" si="11"/>
        <v>8916.119999999999</v>
      </c>
      <c r="K338" s="51">
        <v>10000</v>
      </c>
      <c r="L338" s="51"/>
      <c r="M338" s="51">
        <f t="shared" si="12"/>
        <v>40000</v>
      </c>
    </row>
    <row r="339" spans="1:13" s="30" customFormat="1" ht="15">
      <c r="A339" s="21" t="s">
        <v>115</v>
      </c>
      <c r="B339" s="13">
        <v>11</v>
      </c>
      <c r="C339" s="14" t="s">
        <v>30</v>
      </c>
      <c r="D339" s="15">
        <v>4222</v>
      </c>
      <c r="E339" s="3" t="s">
        <v>145</v>
      </c>
      <c r="F339" s="3"/>
      <c r="G339" s="16">
        <v>50000</v>
      </c>
      <c r="H339" s="16"/>
      <c r="I339" s="16"/>
      <c r="J339" s="16">
        <f t="shared" si="11"/>
        <v>0</v>
      </c>
      <c r="K339" s="16">
        <v>40000</v>
      </c>
      <c r="L339" s="16"/>
      <c r="M339" s="16">
        <f t="shared" si="12"/>
        <v>10000</v>
      </c>
    </row>
    <row r="340" spans="1:13" s="19" customFormat="1" ht="14.25">
      <c r="A340" s="21" t="s">
        <v>115</v>
      </c>
      <c r="B340" s="13">
        <v>11</v>
      </c>
      <c r="C340" s="14" t="s">
        <v>30</v>
      </c>
      <c r="D340" s="15">
        <v>4227</v>
      </c>
      <c r="E340" s="3" t="s">
        <v>147</v>
      </c>
      <c r="F340" s="3"/>
      <c r="G340" s="16">
        <v>180000</v>
      </c>
      <c r="H340" s="16"/>
      <c r="I340" s="16">
        <v>4794.54</v>
      </c>
      <c r="J340" s="16">
        <f t="shared" si="11"/>
        <v>4794.54</v>
      </c>
      <c r="K340" s="16">
        <v>80000</v>
      </c>
      <c r="L340" s="16"/>
      <c r="M340" s="16">
        <f t="shared" si="12"/>
        <v>100000</v>
      </c>
    </row>
    <row r="341" spans="1:13" ht="14.25">
      <c r="A341" s="21" t="s">
        <v>115</v>
      </c>
      <c r="B341" s="13">
        <v>11</v>
      </c>
      <c r="C341" s="14" t="s">
        <v>30</v>
      </c>
      <c r="D341" s="15">
        <v>4262</v>
      </c>
      <c r="E341" s="3" t="s">
        <v>163</v>
      </c>
      <c r="F341" s="3"/>
      <c r="G341" s="16">
        <v>200000</v>
      </c>
      <c r="H341" s="16">
        <v>83193.75</v>
      </c>
      <c r="I341" s="16">
        <v>33750</v>
      </c>
      <c r="J341" s="16">
        <f t="shared" si="11"/>
        <v>116943.75</v>
      </c>
      <c r="M341" s="16">
        <f t="shared" si="12"/>
        <v>200000</v>
      </c>
    </row>
    <row r="342" spans="1:13" ht="60">
      <c r="A342" s="70" t="s">
        <v>116</v>
      </c>
      <c r="B342" s="70"/>
      <c r="C342" s="70"/>
      <c r="D342" s="70"/>
      <c r="E342" s="1" t="s">
        <v>348</v>
      </c>
      <c r="F342" s="1" t="s">
        <v>286</v>
      </c>
      <c r="G342" s="11">
        <f>SUM(G343:G350)</f>
        <v>7640000</v>
      </c>
      <c r="H342" s="11">
        <f>SUM(H343:H350)</f>
        <v>0</v>
      </c>
      <c r="I342" s="11">
        <f>SUM(I343:I350)</f>
        <v>2865739.9</v>
      </c>
      <c r="J342" s="11">
        <f t="shared" si="11"/>
        <v>2865739.9</v>
      </c>
      <c r="K342" s="11">
        <f>SUM(K343:K350)</f>
        <v>3270574</v>
      </c>
      <c r="L342" s="11">
        <f>SUM(L343:L350)</f>
        <v>3375000</v>
      </c>
      <c r="M342" s="11">
        <f t="shared" si="12"/>
        <v>7744426</v>
      </c>
    </row>
    <row r="343" spans="1:13" s="30" customFormat="1" ht="15">
      <c r="A343" s="13" t="s">
        <v>116</v>
      </c>
      <c r="B343" s="13">
        <v>12</v>
      </c>
      <c r="C343" s="14" t="s">
        <v>30</v>
      </c>
      <c r="D343" s="15">
        <v>3237</v>
      </c>
      <c r="E343" s="3" t="s">
        <v>43</v>
      </c>
      <c r="F343" s="3"/>
      <c r="G343" s="51">
        <v>100000</v>
      </c>
      <c r="H343" s="51"/>
      <c r="I343" s="51"/>
      <c r="J343" s="51">
        <f t="shared" si="11"/>
        <v>0</v>
      </c>
      <c r="K343" s="51"/>
      <c r="L343" s="51">
        <v>50000</v>
      </c>
      <c r="M343" s="51">
        <f t="shared" si="12"/>
        <v>150000</v>
      </c>
    </row>
    <row r="344" spans="1:13" s="30" customFormat="1" ht="15">
      <c r="A344" s="13" t="s">
        <v>116</v>
      </c>
      <c r="B344" s="13">
        <v>12</v>
      </c>
      <c r="C344" s="14" t="s">
        <v>30</v>
      </c>
      <c r="D344" s="15">
        <v>4221</v>
      </c>
      <c r="E344" s="3" t="s">
        <v>144</v>
      </c>
      <c r="F344" s="3"/>
      <c r="G344" s="51">
        <v>0</v>
      </c>
      <c r="H344" s="51"/>
      <c r="I344" s="51"/>
      <c r="J344" s="51"/>
      <c r="K344" s="51"/>
      <c r="L344" s="51">
        <v>580000</v>
      </c>
      <c r="M344" s="51">
        <f t="shared" si="12"/>
        <v>580000</v>
      </c>
    </row>
    <row r="345" spans="1:13" ht="14.25">
      <c r="A345" s="21" t="s">
        <v>116</v>
      </c>
      <c r="B345" s="13">
        <v>12</v>
      </c>
      <c r="C345" s="14" t="s">
        <v>30</v>
      </c>
      <c r="D345" s="15">
        <v>4227</v>
      </c>
      <c r="E345" s="3" t="s">
        <v>147</v>
      </c>
      <c r="F345" s="3"/>
      <c r="G345" s="51">
        <v>1300000</v>
      </c>
      <c r="H345" s="51"/>
      <c r="I345" s="51">
        <v>622623.76</v>
      </c>
      <c r="J345" s="51">
        <f t="shared" si="11"/>
        <v>622623.76</v>
      </c>
      <c r="K345" s="51">
        <v>677375</v>
      </c>
      <c r="L345" s="51"/>
      <c r="M345" s="51">
        <f t="shared" si="12"/>
        <v>622625</v>
      </c>
    </row>
    <row r="346" spans="1:13" ht="14.25">
      <c r="A346" s="21" t="s">
        <v>116</v>
      </c>
      <c r="B346" s="13">
        <v>12</v>
      </c>
      <c r="C346" s="14" t="s">
        <v>30</v>
      </c>
      <c r="D346" s="15">
        <v>4262</v>
      </c>
      <c r="E346" s="3" t="s">
        <v>163</v>
      </c>
      <c r="F346" s="3"/>
      <c r="G346" s="51">
        <v>60000</v>
      </c>
      <c r="H346" s="51"/>
      <c r="I346" s="51">
        <v>37743.99</v>
      </c>
      <c r="J346" s="51">
        <f t="shared" si="11"/>
        <v>37743.99</v>
      </c>
      <c r="K346" s="51">
        <v>22256</v>
      </c>
      <c r="L346" s="51"/>
      <c r="M346" s="51">
        <f t="shared" si="12"/>
        <v>37744</v>
      </c>
    </row>
    <row r="347" spans="1:13" ht="14.25">
      <c r="A347" s="21" t="s">
        <v>116</v>
      </c>
      <c r="B347" s="13">
        <v>51</v>
      </c>
      <c r="C347" s="14" t="s">
        <v>30</v>
      </c>
      <c r="D347" s="15">
        <v>3237</v>
      </c>
      <c r="E347" s="3" t="s">
        <v>43</v>
      </c>
      <c r="F347" s="3"/>
      <c r="G347" s="51">
        <v>1850000</v>
      </c>
      <c r="H347" s="51"/>
      <c r="I347" s="51"/>
      <c r="J347" s="51">
        <f t="shared" si="11"/>
        <v>0</v>
      </c>
      <c r="K347" s="51"/>
      <c r="L347" s="51">
        <v>1020000</v>
      </c>
      <c r="M347" s="51">
        <f t="shared" si="12"/>
        <v>2870000</v>
      </c>
    </row>
    <row r="348" spans="1:13" ht="14.25">
      <c r="A348" s="21" t="s">
        <v>116</v>
      </c>
      <c r="B348" s="13">
        <v>51</v>
      </c>
      <c r="C348" s="14" t="s">
        <v>30</v>
      </c>
      <c r="D348" s="15">
        <v>4221</v>
      </c>
      <c r="E348" s="3" t="s">
        <v>144</v>
      </c>
      <c r="F348" s="3"/>
      <c r="G348" s="51">
        <v>0</v>
      </c>
      <c r="H348" s="51"/>
      <c r="I348" s="51">
        <v>1025336.12</v>
      </c>
      <c r="J348" s="51">
        <f t="shared" si="11"/>
        <v>1025336.12</v>
      </c>
      <c r="K348" s="51"/>
      <c r="L348" s="51">
        <v>1725000</v>
      </c>
      <c r="M348" s="51">
        <f t="shared" si="12"/>
        <v>1725000</v>
      </c>
    </row>
    <row r="349" spans="1:13" ht="13.5" customHeight="1">
      <c r="A349" s="21" t="s">
        <v>116</v>
      </c>
      <c r="B349" s="13">
        <v>51</v>
      </c>
      <c r="C349" s="14" t="s">
        <v>30</v>
      </c>
      <c r="D349" s="15">
        <v>4227</v>
      </c>
      <c r="E349" s="3" t="s">
        <v>147</v>
      </c>
      <c r="F349" s="3"/>
      <c r="G349" s="51">
        <v>3900000</v>
      </c>
      <c r="H349" s="51"/>
      <c r="I349" s="51">
        <v>840979.69</v>
      </c>
      <c r="J349" s="51">
        <f t="shared" si="11"/>
        <v>840979.69</v>
      </c>
      <c r="K349" s="51">
        <v>2480000</v>
      </c>
      <c r="L349" s="51"/>
      <c r="M349" s="51">
        <f t="shared" si="12"/>
        <v>1420000</v>
      </c>
    </row>
    <row r="350" spans="1:13" s="30" customFormat="1" ht="15">
      <c r="A350" s="21" t="s">
        <v>116</v>
      </c>
      <c r="B350" s="13">
        <v>51</v>
      </c>
      <c r="C350" s="14" t="s">
        <v>30</v>
      </c>
      <c r="D350" s="15">
        <v>4262</v>
      </c>
      <c r="E350" s="3" t="s">
        <v>163</v>
      </c>
      <c r="F350" s="3"/>
      <c r="G350" s="51">
        <v>430000</v>
      </c>
      <c r="H350" s="51"/>
      <c r="I350" s="51">
        <v>339056.34</v>
      </c>
      <c r="J350" s="51">
        <f t="shared" si="11"/>
        <v>339056.34</v>
      </c>
      <c r="K350" s="51">
        <v>90943</v>
      </c>
      <c r="L350" s="51"/>
      <c r="M350" s="51">
        <f t="shared" si="12"/>
        <v>339057</v>
      </c>
    </row>
    <row r="351" spans="1:13" s="38" customFormat="1" ht="15">
      <c r="A351" s="78" t="s">
        <v>98</v>
      </c>
      <c r="B351" s="79"/>
      <c r="C351" s="79"/>
      <c r="D351" s="79"/>
      <c r="E351" s="79"/>
      <c r="F351" s="80"/>
      <c r="G351" s="53">
        <f>SUM(G352)</f>
        <v>3432848121</v>
      </c>
      <c r="H351" s="53">
        <f>SUM(H352)</f>
        <v>80080833.74</v>
      </c>
      <c r="I351" s="53">
        <f>SUM(I352)</f>
        <v>2643291547.05</v>
      </c>
      <c r="J351" s="53">
        <f t="shared" si="11"/>
        <v>2723372380.79</v>
      </c>
      <c r="K351" s="53">
        <f>SUM(K352)</f>
        <v>53694538</v>
      </c>
      <c r="L351" s="53">
        <f>SUM(L352)</f>
        <v>17728500</v>
      </c>
      <c r="M351" s="53">
        <f t="shared" si="12"/>
        <v>3396882083</v>
      </c>
    </row>
    <row r="352" spans="1:13" s="19" customFormat="1" ht="33.75" customHeight="1">
      <c r="A352" s="75" t="s">
        <v>401</v>
      </c>
      <c r="B352" s="76"/>
      <c r="C352" s="76"/>
      <c r="D352" s="76"/>
      <c r="E352" s="76"/>
      <c r="F352" s="77"/>
      <c r="G352" s="50">
        <f>G353+G355+G359+G363+G367+G372+G376+G378+G382+G386+G389+G393+G396+G399+G403+G405+G408+G412+G416+G418+G420+G422+G424+G426+G428+G430+G432</f>
        <v>3432848121</v>
      </c>
      <c r="H352" s="50">
        <f>H353+H355+H359+H363+H367+H372+H376+H378+H382+H386+H389+H393+H396+H399+H403+H405+H408+H412+H416+H418+H420+H422+H424+H426+H428+H430+H432</f>
        <v>80080833.74</v>
      </c>
      <c r="I352" s="50">
        <f>I353+I355+I359+I363+I367+I372+I376+I378+I382+I386+I389+I393+I396+I399+I403+I405+I408+I412+I416+I418+I420+I422+I424+I426+I428+I430+I432</f>
        <v>2643291547.05</v>
      </c>
      <c r="J352" s="50">
        <f t="shared" si="11"/>
        <v>2723372380.79</v>
      </c>
      <c r="K352" s="50">
        <f>K353+K355+K359+K363+K367+K372+K376+K378+K382+K386+K389+K393+K396+K399+K403+K405+K408+K412+K416+K418+K420+K422+K424+K426+K428+K430+K432</f>
        <v>53694538</v>
      </c>
      <c r="L352" s="50">
        <f>L353+L355+L359+L363+L367+L372+L376+L378+L382+L386+L389+L393+L396+L399+L403+L405+L408+L412+L416+L418+L420+L422+L424+L426+L428+L430+L432</f>
        <v>17728500</v>
      </c>
      <c r="M352" s="50">
        <f t="shared" si="12"/>
        <v>3396882083</v>
      </c>
    </row>
    <row r="353" spans="1:13" ht="75">
      <c r="A353" s="82" t="s">
        <v>192</v>
      </c>
      <c r="B353" s="83"/>
      <c r="C353" s="83"/>
      <c r="D353" s="84"/>
      <c r="E353" s="1" t="s">
        <v>210</v>
      </c>
      <c r="F353" s="1" t="s">
        <v>290</v>
      </c>
      <c r="G353" s="11">
        <f>SUM(G354:G354)</f>
        <v>7012000</v>
      </c>
      <c r="H353" s="11">
        <f>SUM(H354:H354)</f>
        <v>104160.5</v>
      </c>
      <c r="I353" s="11">
        <f>SUM(I354:I354)</f>
        <v>6907839.5</v>
      </c>
      <c r="J353" s="11">
        <f t="shared" si="11"/>
        <v>7012000</v>
      </c>
      <c r="K353" s="11">
        <f>SUM(K354:K354)</f>
        <v>104160</v>
      </c>
      <c r="L353" s="11">
        <f>SUM(L354:L354)</f>
        <v>0</v>
      </c>
      <c r="M353" s="11">
        <f t="shared" si="12"/>
        <v>6907840</v>
      </c>
    </row>
    <row r="354" spans="1:13" ht="42.75">
      <c r="A354" s="21" t="s">
        <v>192</v>
      </c>
      <c r="B354" s="13">
        <v>11</v>
      </c>
      <c r="C354" s="17" t="s">
        <v>33</v>
      </c>
      <c r="D354" s="15">
        <v>3861</v>
      </c>
      <c r="E354" s="3" t="s">
        <v>333</v>
      </c>
      <c r="F354" s="3"/>
      <c r="G354" s="51">
        <v>7012000</v>
      </c>
      <c r="H354" s="51">
        <v>104160.5</v>
      </c>
      <c r="I354" s="51">
        <v>6907839.5</v>
      </c>
      <c r="J354" s="51">
        <f t="shared" si="11"/>
        <v>7012000</v>
      </c>
      <c r="K354" s="51">
        <v>104160</v>
      </c>
      <c r="L354" s="51"/>
      <c r="M354" s="51">
        <f t="shared" si="12"/>
        <v>6907840</v>
      </c>
    </row>
    <row r="355" spans="1:13" s="19" customFormat="1" ht="75">
      <c r="A355" s="82" t="s">
        <v>114</v>
      </c>
      <c r="B355" s="83"/>
      <c r="C355" s="83"/>
      <c r="D355" s="84"/>
      <c r="E355" s="1" t="s">
        <v>334</v>
      </c>
      <c r="F355" s="1" t="s">
        <v>288</v>
      </c>
      <c r="G355" s="11">
        <f>SUM(G356:G358)</f>
        <v>8200000</v>
      </c>
      <c r="H355" s="11">
        <f>SUM(H356:H358)</f>
        <v>0</v>
      </c>
      <c r="I355" s="11">
        <f>SUM(I356:I358)</f>
        <v>0</v>
      </c>
      <c r="J355" s="11">
        <f t="shared" si="11"/>
        <v>0</v>
      </c>
      <c r="K355" s="11">
        <f>SUM(K356:K358)</f>
        <v>8200000</v>
      </c>
      <c r="L355" s="11">
        <f>SUM(L356:L358)</f>
        <v>0</v>
      </c>
      <c r="M355" s="11">
        <f t="shared" si="12"/>
        <v>0</v>
      </c>
    </row>
    <row r="356" spans="1:13" s="19" customFormat="1" ht="14.25">
      <c r="A356" s="21" t="s">
        <v>114</v>
      </c>
      <c r="B356" s="13">
        <v>11</v>
      </c>
      <c r="C356" s="14" t="s">
        <v>31</v>
      </c>
      <c r="D356" s="15">
        <v>3821</v>
      </c>
      <c r="E356" s="3" t="s">
        <v>45</v>
      </c>
      <c r="F356" s="3"/>
      <c r="G356" s="51">
        <v>100000</v>
      </c>
      <c r="H356" s="51"/>
      <c r="I356" s="51"/>
      <c r="J356" s="51">
        <f t="shared" si="11"/>
        <v>0</v>
      </c>
      <c r="K356" s="51">
        <v>100000</v>
      </c>
      <c r="L356" s="51"/>
      <c r="M356" s="51">
        <f t="shared" si="12"/>
        <v>0</v>
      </c>
    </row>
    <row r="357" spans="1:13" s="19" customFormat="1" ht="14.25">
      <c r="A357" s="21" t="s">
        <v>114</v>
      </c>
      <c r="B357" s="13">
        <v>12</v>
      </c>
      <c r="C357" s="14" t="s">
        <v>31</v>
      </c>
      <c r="D357" s="15">
        <v>3821</v>
      </c>
      <c r="E357" s="3" t="s">
        <v>45</v>
      </c>
      <c r="F357" s="3"/>
      <c r="G357" s="51">
        <v>1215000</v>
      </c>
      <c r="H357" s="51"/>
      <c r="I357" s="51"/>
      <c r="J357" s="51">
        <f t="shared" si="11"/>
        <v>0</v>
      </c>
      <c r="K357" s="51">
        <v>1215000</v>
      </c>
      <c r="L357" s="51"/>
      <c r="M357" s="51">
        <f t="shared" si="12"/>
        <v>0</v>
      </c>
    </row>
    <row r="358" spans="1:13" s="19" customFormat="1" ht="14.25">
      <c r="A358" s="21" t="s">
        <v>114</v>
      </c>
      <c r="B358" s="13">
        <v>51</v>
      </c>
      <c r="C358" s="14" t="s">
        <v>31</v>
      </c>
      <c r="D358" s="15">
        <v>3821</v>
      </c>
      <c r="E358" s="3" t="s">
        <v>45</v>
      </c>
      <c r="F358" s="3"/>
      <c r="G358" s="51">
        <v>6885000</v>
      </c>
      <c r="H358" s="51"/>
      <c r="I358" s="51"/>
      <c r="J358" s="51">
        <f t="shared" si="11"/>
        <v>0</v>
      </c>
      <c r="K358" s="51">
        <v>6885000</v>
      </c>
      <c r="L358" s="51"/>
      <c r="M358" s="51">
        <f t="shared" si="12"/>
        <v>0</v>
      </c>
    </row>
    <row r="359" spans="1:13" s="19" customFormat="1" ht="75">
      <c r="A359" s="82" t="s">
        <v>245</v>
      </c>
      <c r="B359" s="83"/>
      <c r="C359" s="83"/>
      <c r="D359" s="84"/>
      <c r="E359" s="1" t="s">
        <v>335</v>
      </c>
      <c r="F359" s="1" t="s">
        <v>288</v>
      </c>
      <c r="G359" s="11">
        <f>SUM(G360:G362)</f>
        <v>6625000</v>
      </c>
      <c r="H359" s="11">
        <f>SUM(H360:H362)</f>
        <v>0</v>
      </c>
      <c r="I359" s="11">
        <f>SUM(I360:I362)</f>
        <v>961327.43</v>
      </c>
      <c r="J359" s="11">
        <f t="shared" si="11"/>
        <v>961327.43</v>
      </c>
      <c r="K359" s="11">
        <f>SUM(K360:K362)</f>
        <v>100000</v>
      </c>
      <c r="L359" s="11">
        <f>SUM(L360:L362)</f>
        <v>0</v>
      </c>
      <c r="M359" s="11">
        <f t="shared" si="12"/>
        <v>6525000</v>
      </c>
    </row>
    <row r="360" spans="1:13" s="19" customFormat="1" ht="14.25">
      <c r="A360" s="21" t="s">
        <v>245</v>
      </c>
      <c r="B360" s="13">
        <v>11</v>
      </c>
      <c r="C360" s="14" t="s">
        <v>31</v>
      </c>
      <c r="D360" s="15">
        <v>3821</v>
      </c>
      <c r="E360" s="3" t="s">
        <v>45</v>
      </c>
      <c r="F360" s="3"/>
      <c r="G360" s="51">
        <v>100000</v>
      </c>
      <c r="H360" s="51"/>
      <c r="I360" s="51"/>
      <c r="J360" s="51">
        <f t="shared" si="11"/>
        <v>0</v>
      </c>
      <c r="K360" s="51">
        <v>100000</v>
      </c>
      <c r="L360" s="51"/>
      <c r="M360" s="51">
        <f t="shared" si="12"/>
        <v>0</v>
      </c>
    </row>
    <row r="361" spans="1:13" s="19" customFormat="1" ht="14.25">
      <c r="A361" s="21" t="s">
        <v>245</v>
      </c>
      <c r="B361" s="13">
        <v>12</v>
      </c>
      <c r="C361" s="14" t="s">
        <v>31</v>
      </c>
      <c r="D361" s="15">
        <v>3821</v>
      </c>
      <c r="E361" s="3" t="s">
        <v>45</v>
      </c>
      <c r="F361" s="3"/>
      <c r="G361" s="51">
        <v>978750</v>
      </c>
      <c r="H361" s="51"/>
      <c r="I361" s="51">
        <v>961327.43</v>
      </c>
      <c r="J361" s="51">
        <f t="shared" si="11"/>
        <v>961327.43</v>
      </c>
      <c r="K361" s="51"/>
      <c r="L361" s="51"/>
      <c r="M361" s="51">
        <f t="shared" si="12"/>
        <v>978750</v>
      </c>
    </row>
    <row r="362" spans="1:13" s="19" customFormat="1" ht="14.25">
      <c r="A362" s="21" t="s">
        <v>245</v>
      </c>
      <c r="B362" s="13">
        <v>51</v>
      </c>
      <c r="C362" s="14" t="s">
        <v>31</v>
      </c>
      <c r="D362" s="15">
        <v>3821</v>
      </c>
      <c r="E362" s="3" t="s">
        <v>45</v>
      </c>
      <c r="F362" s="3"/>
      <c r="G362" s="51">
        <v>5546250</v>
      </c>
      <c r="H362" s="51"/>
      <c r="I362" s="51"/>
      <c r="J362" s="51">
        <f t="shared" si="11"/>
        <v>0</v>
      </c>
      <c r="K362" s="51"/>
      <c r="L362" s="51"/>
      <c r="M362" s="51">
        <f t="shared" si="12"/>
        <v>5546250</v>
      </c>
    </row>
    <row r="363" spans="1:13" s="19" customFormat="1" ht="75">
      <c r="A363" s="82" t="s">
        <v>246</v>
      </c>
      <c r="B363" s="83"/>
      <c r="C363" s="83"/>
      <c r="D363" s="84"/>
      <c r="E363" s="1" t="s">
        <v>336</v>
      </c>
      <c r="F363" s="1" t="s">
        <v>288</v>
      </c>
      <c r="G363" s="11">
        <f>SUM(G364:G366)</f>
        <v>1000000</v>
      </c>
      <c r="H363" s="11">
        <f>SUM(H364:H366)</f>
        <v>0</v>
      </c>
      <c r="I363" s="11">
        <f>SUM(I364:I366)</f>
        <v>0</v>
      </c>
      <c r="J363" s="11">
        <f t="shared" si="11"/>
        <v>0</v>
      </c>
      <c r="K363" s="11">
        <f>SUM(K364:K366)</f>
        <v>900000</v>
      </c>
      <c r="L363" s="11">
        <f>SUM(L364:L366)</f>
        <v>0</v>
      </c>
      <c r="M363" s="11">
        <f t="shared" si="12"/>
        <v>100000</v>
      </c>
    </row>
    <row r="364" spans="1:13" s="19" customFormat="1" ht="14.25">
      <c r="A364" s="21" t="s">
        <v>246</v>
      </c>
      <c r="B364" s="13">
        <v>11</v>
      </c>
      <c r="C364" s="14" t="s">
        <v>31</v>
      </c>
      <c r="D364" s="15">
        <v>3821</v>
      </c>
      <c r="E364" s="3" t="s">
        <v>45</v>
      </c>
      <c r="F364" s="3"/>
      <c r="G364" s="51">
        <v>100000</v>
      </c>
      <c r="H364" s="51"/>
      <c r="I364" s="51"/>
      <c r="J364" s="51">
        <f t="shared" si="11"/>
        <v>0</v>
      </c>
      <c r="K364" s="51"/>
      <c r="L364" s="51"/>
      <c r="M364" s="51">
        <f t="shared" si="12"/>
        <v>100000</v>
      </c>
    </row>
    <row r="365" spans="1:13" s="19" customFormat="1" ht="14.25">
      <c r="A365" s="21" t="s">
        <v>246</v>
      </c>
      <c r="B365" s="13">
        <v>12</v>
      </c>
      <c r="C365" s="14" t="s">
        <v>31</v>
      </c>
      <c r="D365" s="15">
        <v>3821</v>
      </c>
      <c r="E365" s="3" t="s">
        <v>45</v>
      </c>
      <c r="F365" s="3"/>
      <c r="G365" s="51">
        <v>135000</v>
      </c>
      <c r="H365" s="51"/>
      <c r="I365" s="51"/>
      <c r="J365" s="51">
        <f t="shared" si="11"/>
        <v>0</v>
      </c>
      <c r="K365" s="51">
        <v>135000</v>
      </c>
      <c r="L365" s="51"/>
      <c r="M365" s="51">
        <f t="shared" si="12"/>
        <v>0</v>
      </c>
    </row>
    <row r="366" spans="1:13" s="19" customFormat="1" ht="14.25">
      <c r="A366" s="21" t="s">
        <v>246</v>
      </c>
      <c r="B366" s="13">
        <v>51</v>
      </c>
      <c r="C366" s="14" t="s">
        <v>31</v>
      </c>
      <c r="D366" s="15">
        <v>3821</v>
      </c>
      <c r="E366" s="3" t="s">
        <v>45</v>
      </c>
      <c r="F366" s="3"/>
      <c r="G366" s="51">
        <v>765000</v>
      </c>
      <c r="H366" s="51"/>
      <c r="I366" s="51"/>
      <c r="J366" s="51">
        <f t="shared" si="11"/>
        <v>0</v>
      </c>
      <c r="K366" s="51">
        <v>765000</v>
      </c>
      <c r="L366" s="51"/>
      <c r="M366" s="51">
        <f t="shared" si="12"/>
        <v>0</v>
      </c>
    </row>
    <row r="367" spans="1:13" s="19" customFormat="1" ht="75">
      <c r="A367" s="82" t="s">
        <v>247</v>
      </c>
      <c r="B367" s="83"/>
      <c r="C367" s="83"/>
      <c r="D367" s="84"/>
      <c r="E367" s="1" t="s">
        <v>337</v>
      </c>
      <c r="F367" s="1" t="s">
        <v>288</v>
      </c>
      <c r="G367" s="11">
        <f>SUM(G368:G371)</f>
        <v>6783590</v>
      </c>
      <c r="H367" s="11">
        <f>SUM(H368:H371)</f>
        <v>327800</v>
      </c>
      <c r="I367" s="11">
        <f>SUM(I368:I371)</f>
        <v>711934.12</v>
      </c>
      <c r="J367" s="11">
        <f t="shared" si="11"/>
        <v>1039734.12</v>
      </c>
      <c r="K367" s="11">
        <f>SUM(K368:K371)</f>
        <v>5796729</v>
      </c>
      <c r="L367" s="11">
        <f>SUM(L368:L371)</f>
        <v>0</v>
      </c>
      <c r="M367" s="11">
        <f t="shared" si="12"/>
        <v>986861</v>
      </c>
    </row>
    <row r="368" spans="1:13" s="19" customFormat="1" ht="14.25">
      <c r="A368" s="21" t="s">
        <v>247</v>
      </c>
      <c r="B368" s="13">
        <v>11</v>
      </c>
      <c r="C368" s="14" t="s">
        <v>31</v>
      </c>
      <c r="D368" s="15">
        <v>3821</v>
      </c>
      <c r="E368" s="3" t="s">
        <v>45</v>
      </c>
      <c r="F368" s="3"/>
      <c r="G368" s="51">
        <v>500000</v>
      </c>
      <c r="H368" s="51">
        <v>327800</v>
      </c>
      <c r="I368" s="51">
        <v>172200</v>
      </c>
      <c r="J368" s="51">
        <f t="shared" si="11"/>
        <v>500000</v>
      </c>
      <c r="K368" s="51"/>
      <c r="L368" s="51"/>
      <c r="M368" s="51">
        <f t="shared" si="12"/>
        <v>500000</v>
      </c>
    </row>
    <row r="369" spans="1:13" s="19" customFormat="1" ht="14.25">
      <c r="A369" s="21" t="s">
        <v>247</v>
      </c>
      <c r="B369" s="13">
        <v>12</v>
      </c>
      <c r="C369" s="14" t="s">
        <v>31</v>
      </c>
      <c r="D369" s="15">
        <v>3821</v>
      </c>
      <c r="E369" s="3" t="s">
        <v>45</v>
      </c>
      <c r="F369" s="3"/>
      <c r="G369" s="51">
        <v>942539</v>
      </c>
      <c r="H369" s="51"/>
      <c r="I369" s="62">
        <v>-84.55</v>
      </c>
      <c r="J369" s="51">
        <f t="shared" si="11"/>
        <v>-84.55</v>
      </c>
      <c r="K369" s="61">
        <v>942539</v>
      </c>
      <c r="L369" s="51"/>
      <c r="M369" s="51">
        <f t="shared" si="12"/>
        <v>0</v>
      </c>
    </row>
    <row r="370" spans="1:13" s="19" customFormat="1" ht="14.25">
      <c r="A370" s="21" t="s">
        <v>247</v>
      </c>
      <c r="B370" s="13">
        <v>14</v>
      </c>
      <c r="C370" s="14" t="s">
        <v>31</v>
      </c>
      <c r="D370" s="15">
        <v>3821</v>
      </c>
      <c r="E370" s="3" t="s">
        <v>45</v>
      </c>
      <c r="F370" s="3"/>
      <c r="G370" s="51">
        <v>0</v>
      </c>
      <c r="H370" s="51"/>
      <c r="I370" s="51">
        <v>52966.12</v>
      </c>
      <c r="J370" s="51">
        <f t="shared" si="11"/>
        <v>52966.12</v>
      </c>
      <c r="K370" s="51"/>
      <c r="L370" s="51"/>
      <c r="M370" s="51">
        <f t="shared" si="12"/>
        <v>0</v>
      </c>
    </row>
    <row r="371" spans="1:13" s="19" customFormat="1" ht="14.25">
      <c r="A371" s="21" t="s">
        <v>247</v>
      </c>
      <c r="B371" s="13">
        <v>51</v>
      </c>
      <c r="C371" s="14" t="s">
        <v>31</v>
      </c>
      <c r="D371" s="15">
        <v>3821</v>
      </c>
      <c r="E371" s="3" t="s">
        <v>45</v>
      </c>
      <c r="F371" s="3"/>
      <c r="G371" s="51">
        <v>5341051</v>
      </c>
      <c r="H371" s="51"/>
      <c r="I371" s="51">
        <v>486852.55</v>
      </c>
      <c r="J371" s="51">
        <f t="shared" si="11"/>
        <v>486852.55</v>
      </c>
      <c r="K371" s="51">
        <v>4854190</v>
      </c>
      <c r="L371" s="51"/>
      <c r="M371" s="51">
        <f t="shared" si="12"/>
        <v>486861</v>
      </c>
    </row>
    <row r="372" spans="1:13" s="32" customFormat="1" ht="75">
      <c r="A372" s="82" t="s">
        <v>118</v>
      </c>
      <c r="B372" s="83"/>
      <c r="C372" s="83"/>
      <c r="D372" s="84"/>
      <c r="E372" s="1" t="s">
        <v>338</v>
      </c>
      <c r="F372" s="1" t="s">
        <v>290</v>
      </c>
      <c r="G372" s="11">
        <f>SUM(G373:G375)</f>
        <v>75938236</v>
      </c>
      <c r="H372" s="11">
        <f>SUM(H373:H375)</f>
        <v>12175136.18</v>
      </c>
      <c r="I372" s="11">
        <f>SUM(I373:I375)</f>
        <v>37635224.910000004</v>
      </c>
      <c r="J372" s="11">
        <f t="shared" si="11"/>
        <v>49810361.09</v>
      </c>
      <c r="K372" s="11">
        <f>SUM(K373:K375)</f>
        <v>0</v>
      </c>
      <c r="L372" s="11">
        <f>SUM(L373:L375)</f>
        <v>17728500</v>
      </c>
      <c r="M372" s="11">
        <f t="shared" si="12"/>
        <v>93666736</v>
      </c>
    </row>
    <row r="373" spans="1:13" s="32" customFormat="1" ht="42.75">
      <c r="A373" s="12" t="s">
        <v>118</v>
      </c>
      <c r="B373" s="13">
        <v>11</v>
      </c>
      <c r="C373" s="17" t="s">
        <v>33</v>
      </c>
      <c r="D373" s="15">
        <v>3861</v>
      </c>
      <c r="E373" s="3" t="s">
        <v>333</v>
      </c>
      <c r="F373" s="1"/>
      <c r="G373" s="51">
        <v>14200000</v>
      </c>
      <c r="H373" s="51">
        <v>12175136.18</v>
      </c>
      <c r="I373" s="51">
        <v>2024863.82</v>
      </c>
      <c r="J373" s="51">
        <f t="shared" si="11"/>
        <v>14200000</v>
      </c>
      <c r="K373" s="51"/>
      <c r="L373" s="51">
        <v>341740</v>
      </c>
      <c r="M373" s="51">
        <f t="shared" si="12"/>
        <v>14541740</v>
      </c>
    </row>
    <row r="374" spans="1:13" s="19" customFormat="1" ht="42.75">
      <c r="A374" s="21" t="s">
        <v>118</v>
      </c>
      <c r="B374" s="13">
        <v>12</v>
      </c>
      <c r="C374" s="17" t="s">
        <v>33</v>
      </c>
      <c r="D374" s="15">
        <v>3861</v>
      </c>
      <c r="E374" s="3" t="s">
        <v>333</v>
      </c>
      <c r="F374" s="3"/>
      <c r="G374" s="51">
        <v>9260736</v>
      </c>
      <c r="H374" s="51"/>
      <c r="I374" s="51">
        <v>5638406.92</v>
      </c>
      <c r="J374" s="51">
        <f t="shared" si="11"/>
        <v>5638406.92</v>
      </c>
      <c r="K374" s="51"/>
      <c r="L374" s="51">
        <v>2608010</v>
      </c>
      <c r="M374" s="51">
        <f t="shared" si="12"/>
        <v>11868746</v>
      </c>
    </row>
    <row r="375" spans="1:13" s="19" customFormat="1" ht="42.75">
      <c r="A375" s="21" t="s">
        <v>118</v>
      </c>
      <c r="B375" s="13">
        <v>51</v>
      </c>
      <c r="C375" s="17" t="s">
        <v>33</v>
      </c>
      <c r="D375" s="15">
        <v>3861</v>
      </c>
      <c r="E375" s="3" t="s">
        <v>333</v>
      </c>
      <c r="F375" s="3"/>
      <c r="G375" s="51">
        <v>52477500</v>
      </c>
      <c r="H375" s="51"/>
      <c r="I375" s="51">
        <v>29971954.17</v>
      </c>
      <c r="J375" s="51">
        <f t="shared" si="11"/>
        <v>29971954.17</v>
      </c>
      <c r="K375" s="51"/>
      <c r="L375" s="51">
        <v>14778750</v>
      </c>
      <c r="M375" s="51">
        <f t="shared" si="12"/>
        <v>67256250</v>
      </c>
    </row>
    <row r="376" spans="1:13" s="32" customFormat="1" ht="75">
      <c r="A376" s="82" t="s">
        <v>248</v>
      </c>
      <c r="B376" s="83"/>
      <c r="C376" s="83"/>
      <c r="D376" s="84"/>
      <c r="E376" s="1" t="s">
        <v>339</v>
      </c>
      <c r="F376" s="1" t="s">
        <v>290</v>
      </c>
      <c r="G376" s="11">
        <f>SUM(G377:G377)</f>
        <v>380000</v>
      </c>
      <c r="H376" s="11">
        <f>SUM(H377:H377)</f>
        <v>0</v>
      </c>
      <c r="I376" s="11">
        <f>SUM(I377:I377)</f>
        <v>0</v>
      </c>
      <c r="J376" s="11">
        <f t="shared" si="11"/>
        <v>0</v>
      </c>
      <c r="K376" s="11">
        <f>SUM(K377:K377)</f>
        <v>380000</v>
      </c>
      <c r="L376" s="11">
        <f>SUM(L377:L377)</f>
        <v>0</v>
      </c>
      <c r="M376" s="11">
        <f t="shared" si="12"/>
        <v>0</v>
      </c>
    </row>
    <row r="377" spans="1:13" s="19" customFormat="1" ht="42.75">
      <c r="A377" s="21" t="s">
        <v>248</v>
      </c>
      <c r="B377" s="13">
        <v>12</v>
      </c>
      <c r="C377" s="17" t="s">
        <v>33</v>
      </c>
      <c r="D377" s="15">
        <v>3861</v>
      </c>
      <c r="E377" s="3" t="s">
        <v>333</v>
      </c>
      <c r="F377" s="3"/>
      <c r="G377" s="51">
        <v>380000</v>
      </c>
      <c r="H377" s="51"/>
      <c r="I377" s="51"/>
      <c r="J377" s="51">
        <f t="shared" si="11"/>
        <v>0</v>
      </c>
      <c r="K377" s="51">
        <v>380000</v>
      </c>
      <c r="L377" s="51"/>
      <c r="M377" s="51">
        <f t="shared" si="12"/>
        <v>0</v>
      </c>
    </row>
    <row r="378" spans="1:13" s="32" customFormat="1" ht="75">
      <c r="A378" s="82" t="s">
        <v>117</v>
      </c>
      <c r="B378" s="83"/>
      <c r="C378" s="83"/>
      <c r="D378" s="84"/>
      <c r="E378" s="1" t="s">
        <v>340</v>
      </c>
      <c r="F378" s="1" t="s">
        <v>290</v>
      </c>
      <c r="G378" s="11">
        <f>SUM(G379:G381)</f>
        <v>50178615</v>
      </c>
      <c r="H378" s="11">
        <f>SUM(H379:H381)</f>
        <v>4462306.79</v>
      </c>
      <c r="I378" s="11">
        <f>SUM(I379:I381)</f>
        <v>19542107.18</v>
      </c>
      <c r="J378" s="11">
        <f t="shared" si="11"/>
        <v>24004413.97</v>
      </c>
      <c r="K378" s="11">
        <f>SUM(K379:K381)</f>
        <v>1507500</v>
      </c>
      <c r="L378" s="11">
        <f>SUM(L379:L381)</f>
        <v>0</v>
      </c>
      <c r="M378" s="11">
        <f t="shared" si="12"/>
        <v>48671115</v>
      </c>
    </row>
    <row r="379" spans="1:13" s="32" customFormat="1" ht="42.75">
      <c r="A379" s="12" t="s">
        <v>117</v>
      </c>
      <c r="B379" s="13">
        <v>11</v>
      </c>
      <c r="C379" s="17" t="s">
        <v>33</v>
      </c>
      <c r="D379" s="15">
        <v>3861</v>
      </c>
      <c r="E379" s="3" t="s">
        <v>333</v>
      </c>
      <c r="F379" s="1"/>
      <c r="G379" s="51">
        <v>6200000</v>
      </c>
      <c r="H379" s="51">
        <v>4462306.79</v>
      </c>
      <c r="I379" s="51">
        <v>1737693.21</v>
      </c>
      <c r="J379" s="51">
        <f t="shared" si="11"/>
        <v>6200000</v>
      </c>
      <c r="K379" s="51">
        <v>1507500</v>
      </c>
      <c r="L379" s="51"/>
      <c r="M379" s="51">
        <f t="shared" si="12"/>
        <v>4692500</v>
      </c>
    </row>
    <row r="380" spans="1:13" s="19" customFormat="1" ht="42.75">
      <c r="A380" s="21" t="s">
        <v>117</v>
      </c>
      <c r="B380" s="13">
        <v>12</v>
      </c>
      <c r="C380" s="17" t="s">
        <v>33</v>
      </c>
      <c r="D380" s="15">
        <v>3861</v>
      </c>
      <c r="E380" s="3" t="s">
        <v>333</v>
      </c>
      <c r="F380" s="3"/>
      <c r="G380" s="51">
        <v>6596792</v>
      </c>
      <c r="H380" s="51"/>
      <c r="I380" s="51">
        <v>2674826</v>
      </c>
      <c r="J380" s="51">
        <f t="shared" si="11"/>
        <v>2674826</v>
      </c>
      <c r="K380" s="51"/>
      <c r="L380" s="51"/>
      <c r="M380" s="51">
        <f t="shared" si="12"/>
        <v>6596792</v>
      </c>
    </row>
    <row r="381" spans="1:13" s="19" customFormat="1" ht="42.75">
      <c r="A381" s="21" t="s">
        <v>117</v>
      </c>
      <c r="B381" s="13">
        <v>51</v>
      </c>
      <c r="C381" s="17" t="s">
        <v>33</v>
      </c>
      <c r="D381" s="15">
        <v>3861</v>
      </c>
      <c r="E381" s="3" t="s">
        <v>333</v>
      </c>
      <c r="F381" s="3"/>
      <c r="G381" s="51">
        <v>37381823</v>
      </c>
      <c r="H381" s="51"/>
      <c r="I381" s="51">
        <v>15129587.97</v>
      </c>
      <c r="J381" s="51">
        <f t="shared" si="11"/>
        <v>15129587.97</v>
      </c>
      <c r="K381" s="51"/>
      <c r="L381" s="51"/>
      <c r="M381" s="51">
        <f t="shared" si="12"/>
        <v>37381823</v>
      </c>
    </row>
    <row r="382" spans="1:13" ht="75">
      <c r="A382" s="82" t="s">
        <v>171</v>
      </c>
      <c r="B382" s="83"/>
      <c r="C382" s="83"/>
      <c r="D382" s="84"/>
      <c r="E382" s="1" t="s">
        <v>341</v>
      </c>
      <c r="F382" s="1" t="s">
        <v>288</v>
      </c>
      <c r="G382" s="11">
        <f>SUM(G383:G385)</f>
        <v>10450000</v>
      </c>
      <c r="H382" s="11">
        <f>SUM(H383:H385)</f>
        <v>0</v>
      </c>
      <c r="I382" s="11">
        <f>SUM(I383:I385)</f>
        <v>0</v>
      </c>
      <c r="J382" s="11">
        <f t="shared" si="11"/>
        <v>0</v>
      </c>
      <c r="K382" s="11">
        <f>SUM(K383:K385)</f>
        <v>10450000</v>
      </c>
      <c r="L382" s="11">
        <f>SUM(L383:L385)</f>
        <v>0</v>
      </c>
      <c r="M382" s="11">
        <f t="shared" si="12"/>
        <v>0</v>
      </c>
    </row>
    <row r="383" spans="1:13" ht="42.75">
      <c r="A383" s="21" t="s">
        <v>171</v>
      </c>
      <c r="B383" s="13">
        <v>11</v>
      </c>
      <c r="C383" s="17" t="s">
        <v>31</v>
      </c>
      <c r="D383" s="15">
        <v>3861</v>
      </c>
      <c r="E383" s="3" t="s">
        <v>333</v>
      </c>
      <c r="F383" s="3"/>
      <c r="G383" s="54">
        <v>100000</v>
      </c>
      <c r="H383" s="54"/>
      <c r="I383" s="54"/>
      <c r="J383" s="54">
        <f t="shared" si="11"/>
        <v>0</v>
      </c>
      <c r="K383" s="54">
        <v>100000</v>
      </c>
      <c r="L383" s="54"/>
      <c r="M383" s="54">
        <f t="shared" si="12"/>
        <v>0</v>
      </c>
    </row>
    <row r="384" spans="1:13" ht="42.75">
      <c r="A384" s="21" t="s">
        <v>171</v>
      </c>
      <c r="B384" s="13">
        <v>12</v>
      </c>
      <c r="C384" s="17" t="s">
        <v>31</v>
      </c>
      <c r="D384" s="15">
        <v>3861</v>
      </c>
      <c r="E384" s="3" t="s">
        <v>333</v>
      </c>
      <c r="F384" s="3"/>
      <c r="G384" s="54">
        <v>1552500</v>
      </c>
      <c r="H384" s="54"/>
      <c r="I384" s="54"/>
      <c r="J384" s="54">
        <f t="shared" si="11"/>
        <v>0</v>
      </c>
      <c r="K384" s="54">
        <v>1552500</v>
      </c>
      <c r="L384" s="54"/>
      <c r="M384" s="54">
        <f t="shared" si="12"/>
        <v>0</v>
      </c>
    </row>
    <row r="385" spans="1:13" ht="42.75">
      <c r="A385" s="21" t="s">
        <v>171</v>
      </c>
      <c r="B385" s="13">
        <v>51</v>
      </c>
      <c r="C385" s="17" t="s">
        <v>31</v>
      </c>
      <c r="D385" s="15">
        <v>3861</v>
      </c>
      <c r="E385" s="3" t="s">
        <v>333</v>
      </c>
      <c r="F385" s="3"/>
      <c r="G385" s="54">
        <v>8797500</v>
      </c>
      <c r="H385" s="54"/>
      <c r="I385" s="54"/>
      <c r="J385" s="54">
        <f t="shared" si="11"/>
        <v>0</v>
      </c>
      <c r="K385" s="54">
        <v>8797500</v>
      </c>
      <c r="L385" s="54"/>
      <c r="M385" s="54">
        <f t="shared" si="12"/>
        <v>0</v>
      </c>
    </row>
    <row r="386" spans="1:13" s="30" customFormat="1" ht="60">
      <c r="A386" s="82" t="s">
        <v>249</v>
      </c>
      <c r="B386" s="83"/>
      <c r="C386" s="83"/>
      <c r="D386" s="84"/>
      <c r="E386" s="1" t="s">
        <v>342</v>
      </c>
      <c r="F386" s="1" t="s">
        <v>292</v>
      </c>
      <c r="G386" s="56">
        <f>SUM(G387:G388)</f>
        <v>2700000</v>
      </c>
      <c r="H386" s="56">
        <f>SUM(H387:H388)</f>
        <v>0</v>
      </c>
      <c r="I386" s="56">
        <f>SUM(I387:I388)</f>
        <v>1231817.55</v>
      </c>
      <c r="J386" s="56">
        <f t="shared" si="11"/>
        <v>1231817.55</v>
      </c>
      <c r="K386" s="56">
        <f>SUM(K387:K388)</f>
        <v>0</v>
      </c>
      <c r="L386" s="56">
        <f>SUM(L387:L388)</f>
        <v>0</v>
      </c>
      <c r="M386" s="56">
        <f t="shared" si="12"/>
        <v>2700000</v>
      </c>
    </row>
    <row r="387" spans="1:13" ht="42.75">
      <c r="A387" s="21" t="s">
        <v>249</v>
      </c>
      <c r="B387" s="13">
        <v>12</v>
      </c>
      <c r="C387" s="17" t="s">
        <v>34</v>
      </c>
      <c r="D387" s="15">
        <v>3861</v>
      </c>
      <c r="E387" s="3" t="s">
        <v>333</v>
      </c>
      <c r="F387" s="3"/>
      <c r="G387" s="54">
        <v>405000</v>
      </c>
      <c r="H387" s="54"/>
      <c r="I387" s="54">
        <v>184772.73</v>
      </c>
      <c r="J387" s="54">
        <f t="shared" si="11"/>
        <v>184772.73</v>
      </c>
      <c r="K387" s="54"/>
      <c r="L387" s="54"/>
      <c r="M387" s="54">
        <f t="shared" si="12"/>
        <v>405000</v>
      </c>
    </row>
    <row r="388" spans="1:13" ht="42.75">
      <c r="A388" s="21" t="s">
        <v>249</v>
      </c>
      <c r="B388" s="13">
        <v>51</v>
      </c>
      <c r="C388" s="17" t="s">
        <v>34</v>
      </c>
      <c r="D388" s="15">
        <v>3861</v>
      </c>
      <c r="E388" s="3" t="s">
        <v>333</v>
      </c>
      <c r="F388" s="3"/>
      <c r="G388" s="54">
        <v>2295000</v>
      </c>
      <c r="H388" s="54"/>
      <c r="I388" s="54">
        <v>1047044.82</v>
      </c>
      <c r="J388" s="54">
        <f t="shared" si="11"/>
        <v>1047044.82</v>
      </c>
      <c r="K388" s="54"/>
      <c r="L388" s="54"/>
      <c r="M388" s="54">
        <f t="shared" si="12"/>
        <v>2295000</v>
      </c>
    </row>
    <row r="389" spans="1:13" s="30" customFormat="1" ht="60">
      <c r="A389" s="82" t="s">
        <v>250</v>
      </c>
      <c r="B389" s="83"/>
      <c r="C389" s="83"/>
      <c r="D389" s="84"/>
      <c r="E389" s="1" t="s">
        <v>343</v>
      </c>
      <c r="F389" s="1" t="s">
        <v>292</v>
      </c>
      <c r="G389" s="56">
        <f>SUM(G390:G392)</f>
        <v>1590300</v>
      </c>
      <c r="H389" s="56">
        <f>SUM(H390:H392)</f>
        <v>0</v>
      </c>
      <c r="I389" s="56">
        <f>SUM(I390:I392)</f>
        <v>536997.0700000001</v>
      </c>
      <c r="J389" s="56">
        <f t="shared" si="11"/>
        <v>536997.0700000001</v>
      </c>
      <c r="K389" s="56">
        <f>SUM(K390:K392)</f>
        <v>0</v>
      </c>
      <c r="L389" s="56">
        <f>SUM(L390:L392)</f>
        <v>0</v>
      </c>
      <c r="M389" s="56">
        <f t="shared" si="12"/>
        <v>1590300</v>
      </c>
    </row>
    <row r="390" spans="1:13" ht="42.75">
      <c r="A390" s="21" t="s">
        <v>250</v>
      </c>
      <c r="B390" s="13">
        <v>12</v>
      </c>
      <c r="C390" s="17" t="s">
        <v>34</v>
      </c>
      <c r="D390" s="15">
        <v>3861</v>
      </c>
      <c r="E390" s="3" t="s">
        <v>333</v>
      </c>
      <c r="F390" s="3"/>
      <c r="G390" s="54">
        <v>238545</v>
      </c>
      <c r="H390" s="54"/>
      <c r="I390" s="54"/>
      <c r="J390" s="54">
        <f aca="true" t="shared" si="13" ref="J390:J454">H390+I390</f>
        <v>0</v>
      </c>
      <c r="K390" s="54"/>
      <c r="L390" s="54"/>
      <c r="M390" s="54">
        <f aca="true" t="shared" si="14" ref="M390:M454">G390-K390+L390</f>
        <v>238545</v>
      </c>
    </row>
    <row r="391" spans="1:13" ht="42.75">
      <c r="A391" s="21" t="s">
        <v>250</v>
      </c>
      <c r="B391" s="13">
        <v>14</v>
      </c>
      <c r="C391" s="17" t="s">
        <v>34</v>
      </c>
      <c r="D391" s="15">
        <v>3861</v>
      </c>
      <c r="E391" s="3" t="s">
        <v>333</v>
      </c>
      <c r="F391" s="3"/>
      <c r="G391" s="54">
        <v>0</v>
      </c>
      <c r="H391" s="54">
        <v>0</v>
      </c>
      <c r="I391" s="54">
        <v>26993.81</v>
      </c>
      <c r="J391" s="54">
        <f t="shared" si="13"/>
        <v>26993.81</v>
      </c>
      <c r="K391" s="54"/>
      <c r="L391" s="54"/>
      <c r="M391" s="54">
        <f t="shared" si="14"/>
        <v>0</v>
      </c>
    </row>
    <row r="392" spans="1:13" ht="42.75">
      <c r="A392" s="21" t="s">
        <v>250</v>
      </c>
      <c r="B392" s="13">
        <v>51</v>
      </c>
      <c r="C392" s="17" t="s">
        <v>34</v>
      </c>
      <c r="D392" s="15">
        <v>3861</v>
      </c>
      <c r="E392" s="3" t="s">
        <v>333</v>
      </c>
      <c r="F392" s="3"/>
      <c r="G392" s="54">
        <v>1351755</v>
      </c>
      <c r="H392" s="54"/>
      <c r="I392" s="54">
        <v>510003.26</v>
      </c>
      <c r="J392" s="54">
        <f t="shared" si="13"/>
        <v>510003.26</v>
      </c>
      <c r="K392" s="54"/>
      <c r="L392" s="54"/>
      <c r="M392" s="54">
        <f t="shared" si="14"/>
        <v>1351755</v>
      </c>
    </row>
    <row r="393" spans="1:13" s="30" customFormat="1" ht="75">
      <c r="A393" s="82" t="s">
        <v>326</v>
      </c>
      <c r="B393" s="83"/>
      <c r="C393" s="83"/>
      <c r="D393" s="84"/>
      <c r="E393" s="1" t="s">
        <v>396</v>
      </c>
      <c r="F393" s="1" t="s">
        <v>290</v>
      </c>
      <c r="G393" s="56">
        <f>SUM(G394:G395)</f>
        <v>3600000</v>
      </c>
      <c r="H393" s="56">
        <f>SUM(H394:H395)</f>
        <v>0</v>
      </c>
      <c r="I393" s="56">
        <f>SUM(I394:I395)</f>
        <v>0</v>
      </c>
      <c r="J393" s="56">
        <f t="shared" si="13"/>
        <v>0</v>
      </c>
      <c r="K393" s="56">
        <f>SUM(K394:K395)</f>
        <v>3600000</v>
      </c>
      <c r="L393" s="56">
        <f>SUM(L394:L395)</f>
        <v>0</v>
      </c>
      <c r="M393" s="56">
        <f t="shared" si="14"/>
        <v>0</v>
      </c>
    </row>
    <row r="394" spans="1:13" ht="42.75">
      <c r="A394" s="21" t="s">
        <v>326</v>
      </c>
      <c r="B394" s="13">
        <v>12</v>
      </c>
      <c r="C394" s="17" t="s">
        <v>33</v>
      </c>
      <c r="D394" s="15">
        <v>3861</v>
      </c>
      <c r="E394" s="3" t="s">
        <v>333</v>
      </c>
      <c r="F394" s="3"/>
      <c r="G394" s="54">
        <v>540000</v>
      </c>
      <c r="H394" s="54"/>
      <c r="I394" s="54"/>
      <c r="J394" s="54">
        <f t="shared" si="13"/>
        <v>0</v>
      </c>
      <c r="K394" s="54">
        <v>540000</v>
      </c>
      <c r="L394" s="54"/>
      <c r="M394" s="54">
        <f t="shared" si="14"/>
        <v>0</v>
      </c>
    </row>
    <row r="395" spans="1:13" ht="42.75">
      <c r="A395" s="21" t="s">
        <v>326</v>
      </c>
      <c r="B395" s="13">
        <v>51</v>
      </c>
      <c r="C395" s="17" t="s">
        <v>33</v>
      </c>
      <c r="D395" s="15">
        <v>3861</v>
      </c>
      <c r="E395" s="3" t="s">
        <v>333</v>
      </c>
      <c r="F395" s="3"/>
      <c r="G395" s="54">
        <v>3060000</v>
      </c>
      <c r="H395" s="54"/>
      <c r="I395" s="54"/>
      <c r="J395" s="54">
        <f t="shared" si="13"/>
        <v>0</v>
      </c>
      <c r="K395" s="54">
        <v>3060000</v>
      </c>
      <c r="L395" s="54"/>
      <c r="M395" s="54">
        <f t="shared" si="14"/>
        <v>0</v>
      </c>
    </row>
    <row r="396" spans="1:13" s="30" customFormat="1" ht="75">
      <c r="A396" s="82" t="s">
        <v>325</v>
      </c>
      <c r="B396" s="83"/>
      <c r="C396" s="83"/>
      <c r="D396" s="84"/>
      <c r="E396" s="1" t="s">
        <v>294</v>
      </c>
      <c r="F396" s="1" t="s">
        <v>290</v>
      </c>
      <c r="G396" s="56">
        <f>SUM(G397:G398)</f>
        <v>32850000</v>
      </c>
      <c r="H396" s="56">
        <f>SUM(H397:H398)</f>
        <v>0</v>
      </c>
      <c r="I396" s="56">
        <f>SUM(I397:I398)</f>
        <v>0</v>
      </c>
      <c r="J396" s="56">
        <f t="shared" si="13"/>
        <v>0</v>
      </c>
      <c r="K396" s="56">
        <f>SUM(K397:K398)</f>
        <v>0</v>
      </c>
      <c r="L396" s="56">
        <f>SUM(L397:L398)</f>
        <v>0</v>
      </c>
      <c r="M396" s="56">
        <f t="shared" si="14"/>
        <v>32850000</v>
      </c>
    </row>
    <row r="397" spans="1:13" ht="42.75">
      <c r="A397" s="21" t="s">
        <v>325</v>
      </c>
      <c r="B397" s="13">
        <v>12</v>
      </c>
      <c r="C397" s="17" t="s">
        <v>33</v>
      </c>
      <c r="D397" s="15">
        <v>3861</v>
      </c>
      <c r="E397" s="3" t="s">
        <v>333</v>
      </c>
      <c r="F397" s="3"/>
      <c r="G397" s="54">
        <v>4927500</v>
      </c>
      <c r="H397" s="54"/>
      <c r="I397" s="54"/>
      <c r="J397" s="54">
        <f t="shared" si="13"/>
        <v>0</v>
      </c>
      <c r="K397" s="54"/>
      <c r="L397" s="54"/>
      <c r="M397" s="54">
        <f t="shared" si="14"/>
        <v>4927500</v>
      </c>
    </row>
    <row r="398" spans="1:13" ht="42.75">
      <c r="A398" s="21" t="s">
        <v>325</v>
      </c>
      <c r="B398" s="13">
        <v>51</v>
      </c>
      <c r="C398" s="17" t="s">
        <v>33</v>
      </c>
      <c r="D398" s="15">
        <v>3861</v>
      </c>
      <c r="E398" s="3" t="s">
        <v>333</v>
      </c>
      <c r="F398" s="3"/>
      <c r="G398" s="54">
        <v>27922500</v>
      </c>
      <c r="H398" s="54"/>
      <c r="I398" s="54"/>
      <c r="J398" s="54">
        <f t="shared" si="13"/>
        <v>0</v>
      </c>
      <c r="K398" s="54"/>
      <c r="L398" s="54"/>
      <c r="M398" s="54">
        <f t="shared" si="14"/>
        <v>27922500</v>
      </c>
    </row>
    <row r="399" spans="1:13" s="30" customFormat="1" ht="75">
      <c r="A399" s="82" t="s">
        <v>324</v>
      </c>
      <c r="B399" s="83"/>
      <c r="C399" s="83"/>
      <c r="D399" s="84"/>
      <c r="E399" s="1" t="s">
        <v>295</v>
      </c>
      <c r="F399" s="1" t="s">
        <v>290</v>
      </c>
      <c r="G399" s="56">
        <f>SUM(G400:G402)</f>
        <v>58750000</v>
      </c>
      <c r="H399" s="56">
        <f>SUM(H400:H402)</f>
        <v>7000000</v>
      </c>
      <c r="I399" s="56">
        <f>SUM(I400:I402)</f>
        <v>6103721.17</v>
      </c>
      <c r="J399" s="56">
        <f t="shared" si="13"/>
        <v>13103721.17</v>
      </c>
      <c r="K399" s="56">
        <f>SUM(K400:K402)</f>
        <v>10749649</v>
      </c>
      <c r="L399" s="56">
        <f>SUM(L400:L402)</f>
        <v>0</v>
      </c>
      <c r="M399" s="56">
        <f t="shared" si="14"/>
        <v>48000351</v>
      </c>
    </row>
    <row r="400" spans="1:13" s="30" customFormat="1" ht="42.75">
      <c r="A400" s="12" t="s">
        <v>324</v>
      </c>
      <c r="B400" s="13">
        <v>11</v>
      </c>
      <c r="C400" s="17" t="s">
        <v>33</v>
      </c>
      <c r="D400" s="15">
        <v>3861</v>
      </c>
      <c r="E400" s="3" t="s">
        <v>333</v>
      </c>
      <c r="F400" s="1"/>
      <c r="G400" s="54">
        <v>7000000</v>
      </c>
      <c r="H400" s="54">
        <v>7000000</v>
      </c>
      <c r="I400" s="54"/>
      <c r="J400" s="54">
        <f t="shared" si="13"/>
        <v>7000000</v>
      </c>
      <c r="K400" s="54"/>
      <c r="L400" s="54"/>
      <c r="M400" s="54">
        <f t="shared" si="14"/>
        <v>7000000</v>
      </c>
    </row>
    <row r="401" spans="1:13" ht="42.75">
      <c r="A401" s="21" t="s">
        <v>324</v>
      </c>
      <c r="B401" s="13">
        <v>12</v>
      </c>
      <c r="C401" s="17" t="s">
        <v>33</v>
      </c>
      <c r="D401" s="15">
        <v>3861</v>
      </c>
      <c r="E401" s="3" t="s">
        <v>333</v>
      </c>
      <c r="F401" s="3"/>
      <c r="G401" s="54">
        <v>7762500</v>
      </c>
      <c r="H401" s="54"/>
      <c r="I401" s="54">
        <v>6103721.17</v>
      </c>
      <c r="J401" s="54">
        <f t="shared" si="13"/>
        <v>6103721.17</v>
      </c>
      <c r="K401" s="54">
        <v>1620000</v>
      </c>
      <c r="L401" s="54"/>
      <c r="M401" s="54">
        <f t="shared" si="14"/>
        <v>6142500</v>
      </c>
    </row>
    <row r="402" spans="1:13" ht="42.75">
      <c r="A402" s="21" t="s">
        <v>324</v>
      </c>
      <c r="B402" s="13">
        <v>51</v>
      </c>
      <c r="C402" s="17" t="s">
        <v>33</v>
      </c>
      <c r="D402" s="15">
        <v>3861</v>
      </c>
      <c r="E402" s="3" t="s">
        <v>333</v>
      </c>
      <c r="F402" s="3"/>
      <c r="G402" s="54">
        <v>43987500</v>
      </c>
      <c r="H402" s="54"/>
      <c r="I402" s="54"/>
      <c r="J402" s="54">
        <f t="shared" si="13"/>
        <v>0</v>
      </c>
      <c r="K402" s="54">
        <v>9129649</v>
      </c>
      <c r="L402" s="54"/>
      <c r="M402" s="54">
        <f t="shared" si="14"/>
        <v>34857851</v>
      </c>
    </row>
    <row r="403" spans="1:13" s="32" customFormat="1" ht="60">
      <c r="A403" s="82" t="s">
        <v>59</v>
      </c>
      <c r="B403" s="83"/>
      <c r="C403" s="83"/>
      <c r="D403" s="84"/>
      <c r="E403" s="1" t="s">
        <v>53</v>
      </c>
      <c r="F403" s="1" t="s">
        <v>292</v>
      </c>
      <c r="G403" s="11">
        <f>SUM(G404)</f>
        <v>520000</v>
      </c>
      <c r="H403" s="11">
        <f>SUM(H404)</f>
        <v>0</v>
      </c>
      <c r="I403" s="11">
        <f>SUM(I404)</f>
        <v>479818.14</v>
      </c>
      <c r="J403" s="11">
        <f t="shared" si="13"/>
        <v>479818.14</v>
      </c>
      <c r="K403" s="11">
        <f>SUM(K404)</f>
        <v>0</v>
      </c>
      <c r="L403" s="11">
        <f>SUM(L404)</f>
        <v>0</v>
      </c>
      <c r="M403" s="11">
        <f t="shared" si="14"/>
        <v>520000</v>
      </c>
    </row>
    <row r="404" spans="1:13" ht="14.25">
      <c r="A404" s="21" t="s">
        <v>59</v>
      </c>
      <c r="B404" s="13">
        <v>11</v>
      </c>
      <c r="C404" s="17" t="s">
        <v>34</v>
      </c>
      <c r="D404" s="18">
        <v>3294</v>
      </c>
      <c r="E404" s="3" t="s">
        <v>44</v>
      </c>
      <c r="F404" s="3"/>
      <c r="G404" s="51">
        <v>520000</v>
      </c>
      <c r="H404" s="51"/>
      <c r="I404" s="51">
        <v>479818.14</v>
      </c>
      <c r="J404" s="51">
        <f t="shared" si="13"/>
        <v>479818.14</v>
      </c>
      <c r="K404" s="51"/>
      <c r="L404" s="51"/>
      <c r="M404" s="51">
        <f t="shared" si="14"/>
        <v>520000</v>
      </c>
    </row>
    <row r="405" spans="1:13" ht="75">
      <c r="A405" s="82" t="s">
        <v>259</v>
      </c>
      <c r="B405" s="83"/>
      <c r="C405" s="83"/>
      <c r="D405" s="84"/>
      <c r="E405" s="1" t="s">
        <v>382</v>
      </c>
      <c r="F405" s="1" t="s">
        <v>290</v>
      </c>
      <c r="G405" s="56">
        <f>SUM(G406:G407)</f>
        <v>112500</v>
      </c>
      <c r="H405" s="56">
        <f>SUM(H406:H407)</f>
        <v>0</v>
      </c>
      <c r="I405" s="56">
        <f>SUM(I406:I407)</f>
        <v>0</v>
      </c>
      <c r="J405" s="56">
        <f t="shared" si="13"/>
        <v>0</v>
      </c>
      <c r="K405" s="56">
        <f>SUM(K406:K407)</f>
        <v>112500</v>
      </c>
      <c r="L405" s="56">
        <f>SUM(L406:L407)</f>
        <v>0</v>
      </c>
      <c r="M405" s="56">
        <f t="shared" si="14"/>
        <v>0</v>
      </c>
    </row>
    <row r="406" spans="1:13" ht="42.75">
      <c r="A406" s="21" t="s">
        <v>259</v>
      </c>
      <c r="B406" s="13">
        <v>12</v>
      </c>
      <c r="C406" s="17" t="s">
        <v>33</v>
      </c>
      <c r="D406" s="18" t="s">
        <v>260</v>
      </c>
      <c r="E406" s="3" t="s">
        <v>333</v>
      </c>
      <c r="F406" s="3"/>
      <c r="G406" s="54">
        <v>16875</v>
      </c>
      <c r="H406" s="54"/>
      <c r="I406" s="54"/>
      <c r="J406" s="54">
        <f t="shared" si="13"/>
        <v>0</v>
      </c>
      <c r="K406" s="54">
        <v>16875</v>
      </c>
      <c r="L406" s="54"/>
      <c r="M406" s="54">
        <f t="shared" si="14"/>
        <v>0</v>
      </c>
    </row>
    <row r="407" spans="1:13" ht="42.75">
      <c r="A407" s="21" t="s">
        <v>259</v>
      </c>
      <c r="B407" s="13">
        <v>51</v>
      </c>
      <c r="C407" s="17" t="s">
        <v>33</v>
      </c>
      <c r="D407" s="18" t="s">
        <v>260</v>
      </c>
      <c r="E407" s="3" t="s">
        <v>333</v>
      </c>
      <c r="F407" s="3"/>
      <c r="G407" s="51">
        <v>95625</v>
      </c>
      <c r="H407" s="51"/>
      <c r="I407" s="51"/>
      <c r="J407" s="51">
        <f t="shared" si="13"/>
        <v>0</v>
      </c>
      <c r="K407" s="51">
        <v>95625</v>
      </c>
      <c r="L407" s="51"/>
      <c r="M407" s="51">
        <f t="shared" si="14"/>
        <v>0</v>
      </c>
    </row>
    <row r="408" spans="1:13" s="30" customFormat="1" ht="60">
      <c r="A408" s="82" t="s">
        <v>243</v>
      </c>
      <c r="B408" s="83"/>
      <c r="C408" s="83"/>
      <c r="D408" s="84"/>
      <c r="E408" s="1" t="s">
        <v>328</v>
      </c>
      <c r="F408" s="1" t="s">
        <v>292</v>
      </c>
      <c r="G408" s="11">
        <f>SUM(G409:G411)</f>
        <v>3500000</v>
      </c>
      <c r="H408" s="11">
        <f>SUM(H409:H411)</f>
        <v>0</v>
      </c>
      <c r="I408" s="11">
        <f>SUM(I409:I411)</f>
        <v>0</v>
      </c>
      <c r="J408" s="11">
        <f t="shared" si="13"/>
        <v>0</v>
      </c>
      <c r="K408" s="11">
        <f>SUM(K409:K411)</f>
        <v>2594000</v>
      </c>
      <c r="L408" s="11">
        <f>SUM(L409:L411)</f>
        <v>0</v>
      </c>
      <c r="M408" s="11">
        <f t="shared" si="14"/>
        <v>906000</v>
      </c>
    </row>
    <row r="409" spans="1:13" ht="14.25">
      <c r="A409" s="13" t="s">
        <v>243</v>
      </c>
      <c r="B409" s="13">
        <v>11</v>
      </c>
      <c r="C409" s="17" t="s">
        <v>34</v>
      </c>
      <c r="D409" s="18">
        <v>3237</v>
      </c>
      <c r="E409" s="3" t="s">
        <v>43</v>
      </c>
      <c r="F409" s="3"/>
      <c r="G409" s="51">
        <v>200000</v>
      </c>
      <c r="H409" s="51"/>
      <c r="I409" s="51"/>
      <c r="J409" s="51">
        <f t="shared" si="13"/>
        <v>0</v>
      </c>
      <c r="K409" s="51">
        <v>200000</v>
      </c>
      <c r="L409" s="51"/>
      <c r="M409" s="51">
        <f t="shared" si="14"/>
        <v>0</v>
      </c>
    </row>
    <row r="410" spans="1:13" ht="14.25">
      <c r="A410" s="13" t="s">
        <v>243</v>
      </c>
      <c r="B410" s="13">
        <v>12</v>
      </c>
      <c r="C410" s="17" t="s">
        <v>34</v>
      </c>
      <c r="D410" s="18">
        <v>3237</v>
      </c>
      <c r="E410" s="3" t="s">
        <v>43</v>
      </c>
      <c r="F410" s="3"/>
      <c r="G410" s="51">
        <v>495000</v>
      </c>
      <c r="H410" s="51"/>
      <c r="I410" s="51"/>
      <c r="J410" s="51">
        <f t="shared" si="13"/>
        <v>0</v>
      </c>
      <c r="K410" s="51">
        <f>495000-(18000*7.55)</f>
        <v>359100</v>
      </c>
      <c r="L410" s="51"/>
      <c r="M410" s="51">
        <f t="shared" si="14"/>
        <v>135900</v>
      </c>
    </row>
    <row r="411" spans="1:13" ht="14.25">
      <c r="A411" s="13" t="s">
        <v>243</v>
      </c>
      <c r="B411" s="13">
        <v>51</v>
      </c>
      <c r="C411" s="17" t="s">
        <v>34</v>
      </c>
      <c r="D411" s="18">
        <v>3237</v>
      </c>
      <c r="E411" s="3" t="s">
        <v>43</v>
      </c>
      <c r="F411" s="3"/>
      <c r="G411" s="51">
        <v>2805000</v>
      </c>
      <c r="H411" s="51"/>
      <c r="I411" s="51"/>
      <c r="J411" s="51">
        <f t="shared" si="13"/>
        <v>0</v>
      </c>
      <c r="K411" s="51">
        <f>2805000-(102000*7.55)</f>
        <v>2034900</v>
      </c>
      <c r="L411" s="51"/>
      <c r="M411" s="51">
        <f t="shared" si="14"/>
        <v>770100</v>
      </c>
    </row>
    <row r="412" spans="1:13" s="30" customFormat="1" ht="60">
      <c r="A412" s="82" t="s">
        <v>383</v>
      </c>
      <c r="B412" s="83"/>
      <c r="C412" s="83"/>
      <c r="D412" s="84"/>
      <c r="E412" s="1" t="s">
        <v>384</v>
      </c>
      <c r="F412" s="1"/>
      <c r="G412" s="11">
        <f>SUM(G413:G415)</f>
        <v>27900000</v>
      </c>
      <c r="H412" s="11">
        <f>SUM(H413:H415)</f>
        <v>0</v>
      </c>
      <c r="I412" s="11">
        <f>SUM(I413:I415)</f>
        <v>0</v>
      </c>
      <c r="J412" s="11">
        <f t="shared" si="13"/>
        <v>0</v>
      </c>
      <c r="K412" s="11">
        <f>SUM(K413:K415)</f>
        <v>0</v>
      </c>
      <c r="L412" s="11">
        <f>SUM(L413:L415)</f>
        <v>0</v>
      </c>
      <c r="M412" s="11">
        <f t="shared" si="14"/>
        <v>27900000</v>
      </c>
    </row>
    <row r="413" spans="1:13" ht="42.75">
      <c r="A413" s="15" t="s">
        <v>383</v>
      </c>
      <c r="B413" s="13">
        <v>11</v>
      </c>
      <c r="C413" s="17" t="s">
        <v>33</v>
      </c>
      <c r="D413" s="15">
        <v>3861</v>
      </c>
      <c r="E413" s="3" t="s">
        <v>333</v>
      </c>
      <c r="F413" s="3"/>
      <c r="G413" s="51">
        <v>0</v>
      </c>
      <c r="H413" s="51"/>
      <c r="I413" s="51"/>
      <c r="J413" s="51">
        <f t="shared" si="13"/>
        <v>0</v>
      </c>
      <c r="K413" s="51"/>
      <c r="L413" s="51"/>
      <c r="M413" s="51">
        <f t="shared" si="14"/>
        <v>0</v>
      </c>
    </row>
    <row r="414" spans="1:13" ht="42.75">
      <c r="A414" s="15" t="s">
        <v>383</v>
      </c>
      <c r="B414" s="13">
        <v>12</v>
      </c>
      <c r="C414" s="17" t="s">
        <v>33</v>
      </c>
      <c r="D414" s="15">
        <v>3861</v>
      </c>
      <c r="E414" s="3" t="s">
        <v>333</v>
      </c>
      <c r="F414" s="3"/>
      <c r="G414" s="51">
        <v>4185000</v>
      </c>
      <c r="H414" s="51"/>
      <c r="I414" s="51"/>
      <c r="J414" s="51">
        <f t="shared" si="13"/>
        <v>0</v>
      </c>
      <c r="K414" s="51"/>
      <c r="L414" s="51"/>
      <c r="M414" s="51">
        <f t="shared" si="14"/>
        <v>4185000</v>
      </c>
    </row>
    <row r="415" spans="1:13" ht="42.75">
      <c r="A415" s="15" t="s">
        <v>383</v>
      </c>
      <c r="B415" s="13">
        <v>51</v>
      </c>
      <c r="C415" s="17" t="s">
        <v>33</v>
      </c>
      <c r="D415" s="15">
        <v>3861</v>
      </c>
      <c r="E415" s="3" t="s">
        <v>333</v>
      </c>
      <c r="F415" s="3"/>
      <c r="G415" s="51">
        <v>23715000</v>
      </c>
      <c r="H415" s="51"/>
      <c r="I415" s="51"/>
      <c r="J415" s="51">
        <f t="shared" si="13"/>
        <v>0</v>
      </c>
      <c r="K415" s="51"/>
      <c r="L415" s="51"/>
      <c r="M415" s="51">
        <f t="shared" si="14"/>
        <v>23715000</v>
      </c>
    </row>
    <row r="416" spans="1:13" s="30" customFormat="1" ht="45">
      <c r="A416" s="82" t="s">
        <v>385</v>
      </c>
      <c r="B416" s="83"/>
      <c r="C416" s="83"/>
      <c r="D416" s="84"/>
      <c r="E416" s="1" t="s">
        <v>386</v>
      </c>
      <c r="F416" s="1"/>
      <c r="G416" s="11">
        <f>SUM(G417:G417)</f>
        <v>10000000</v>
      </c>
      <c r="H416" s="11">
        <f>SUM(H417:H417)</f>
        <v>6500000</v>
      </c>
      <c r="I416" s="11">
        <f>SUM(I417:I417)</f>
        <v>3500000</v>
      </c>
      <c r="J416" s="11">
        <f t="shared" si="13"/>
        <v>10000000</v>
      </c>
      <c r="K416" s="11">
        <f>SUM(K417:K417)</f>
        <v>0</v>
      </c>
      <c r="L416" s="11">
        <f>SUM(L417:L417)</f>
        <v>0</v>
      </c>
      <c r="M416" s="11">
        <f t="shared" si="14"/>
        <v>10000000</v>
      </c>
    </row>
    <row r="417" spans="1:13" ht="42.75">
      <c r="A417" s="15" t="s">
        <v>385</v>
      </c>
      <c r="B417" s="13">
        <v>11</v>
      </c>
      <c r="C417" s="17" t="s">
        <v>33</v>
      </c>
      <c r="D417" s="15">
        <v>3861</v>
      </c>
      <c r="E417" s="3" t="s">
        <v>333</v>
      </c>
      <c r="F417" s="3"/>
      <c r="G417" s="51">
        <v>10000000</v>
      </c>
      <c r="H417" s="51">
        <v>6500000</v>
      </c>
      <c r="I417" s="51">
        <v>3500000</v>
      </c>
      <c r="J417" s="51">
        <f t="shared" si="13"/>
        <v>10000000</v>
      </c>
      <c r="K417" s="51"/>
      <c r="L417" s="51"/>
      <c r="M417" s="51">
        <f t="shared" si="14"/>
        <v>10000000</v>
      </c>
    </row>
    <row r="418" spans="1:13" s="32" customFormat="1" ht="60">
      <c r="A418" s="82" t="s">
        <v>60</v>
      </c>
      <c r="B418" s="83"/>
      <c r="C418" s="83"/>
      <c r="D418" s="84"/>
      <c r="E418" s="1" t="s">
        <v>55</v>
      </c>
      <c r="F418" s="1" t="s">
        <v>286</v>
      </c>
      <c r="G418" s="11">
        <f>SUM(G419)</f>
        <v>1400000000</v>
      </c>
      <c r="H418" s="11">
        <f>SUM(H419)</f>
        <v>0</v>
      </c>
      <c r="I418" s="11">
        <f>SUM(I419)</f>
        <v>1145312943.06</v>
      </c>
      <c r="J418" s="11">
        <f t="shared" si="13"/>
        <v>1145312943.06</v>
      </c>
      <c r="K418" s="11">
        <f>SUM(K419)</f>
        <v>4600000</v>
      </c>
      <c r="L418" s="11">
        <f>SUM(L419)</f>
        <v>0</v>
      </c>
      <c r="M418" s="11">
        <f t="shared" si="14"/>
        <v>1395400000</v>
      </c>
    </row>
    <row r="419" spans="1:13" s="19" customFormat="1" ht="42.75">
      <c r="A419" s="21" t="s">
        <v>60</v>
      </c>
      <c r="B419" s="13">
        <v>11</v>
      </c>
      <c r="C419" s="17" t="s">
        <v>30</v>
      </c>
      <c r="D419" s="18">
        <v>3861</v>
      </c>
      <c r="E419" s="3" t="s">
        <v>333</v>
      </c>
      <c r="F419" s="3"/>
      <c r="G419" s="51">
        <v>1400000000</v>
      </c>
      <c r="H419" s="51"/>
      <c r="I419" s="51">
        <v>1145312943.06</v>
      </c>
      <c r="J419" s="51">
        <f t="shared" si="13"/>
        <v>1145312943.06</v>
      </c>
      <c r="K419" s="51">
        <v>4600000</v>
      </c>
      <c r="L419" s="51"/>
      <c r="M419" s="51">
        <f t="shared" si="14"/>
        <v>1395400000</v>
      </c>
    </row>
    <row r="420" spans="1:13" s="32" customFormat="1" ht="60">
      <c r="A420" s="82" t="s">
        <v>61</v>
      </c>
      <c r="B420" s="83"/>
      <c r="C420" s="83"/>
      <c r="D420" s="84"/>
      <c r="E420" s="1" t="s">
        <v>54</v>
      </c>
      <c r="F420" s="1" t="s">
        <v>286</v>
      </c>
      <c r="G420" s="11">
        <f>SUM(G421)</f>
        <v>1400000000</v>
      </c>
      <c r="H420" s="11">
        <f>SUM(H421)</f>
        <v>0</v>
      </c>
      <c r="I420" s="11">
        <f>SUM(I421)</f>
        <v>1145312943.88</v>
      </c>
      <c r="J420" s="11">
        <f t="shared" si="13"/>
        <v>1145312943.88</v>
      </c>
      <c r="K420" s="11">
        <f>SUM(K421)</f>
        <v>4600000</v>
      </c>
      <c r="L420" s="11">
        <f>SUM(L421)</f>
        <v>0</v>
      </c>
      <c r="M420" s="11">
        <f t="shared" si="14"/>
        <v>1395400000</v>
      </c>
    </row>
    <row r="421" spans="1:13" s="19" customFormat="1" ht="14.25">
      <c r="A421" s="21" t="s">
        <v>61</v>
      </c>
      <c r="B421" s="13">
        <v>11</v>
      </c>
      <c r="C421" s="17" t="s">
        <v>30</v>
      </c>
      <c r="D421" s="18">
        <v>3632</v>
      </c>
      <c r="E421" s="3" t="s">
        <v>280</v>
      </c>
      <c r="F421" s="3"/>
      <c r="G421" s="51">
        <v>1400000000</v>
      </c>
      <c r="H421" s="51"/>
      <c r="I421" s="51">
        <v>1145312943.88</v>
      </c>
      <c r="J421" s="51">
        <f t="shared" si="13"/>
        <v>1145312943.88</v>
      </c>
      <c r="K421" s="51">
        <v>4600000</v>
      </c>
      <c r="L421" s="51"/>
      <c r="M421" s="51">
        <f t="shared" si="14"/>
        <v>1395400000</v>
      </c>
    </row>
    <row r="422" spans="1:13" s="32" customFormat="1" ht="60">
      <c r="A422" s="82" t="s">
        <v>89</v>
      </c>
      <c r="B422" s="83"/>
      <c r="C422" s="83"/>
      <c r="D422" s="84"/>
      <c r="E422" s="1" t="s">
        <v>387</v>
      </c>
      <c r="F422" s="1" t="s">
        <v>286</v>
      </c>
      <c r="G422" s="11">
        <f>SUM(G423)</f>
        <v>105192880</v>
      </c>
      <c r="H422" s="11">
        <f>SUM(H423)</f>
        <v>0</v>
      </c>
      <c r="I422" s="11">
        <f>SUM(I423)</f>
        <v>105192880</v>
      </c>
      <c r="J422" s="11">
        <f t="shared" si="13"/>
        <v>105192880</v>
      </c>
      <c r="K422" s="11">
        <f>SUM(K423)</f>
        <v>0</v>
      </c>
      <c r="L422" s="11">
        <f>SUM(L423)</f>
        <v>0</v>
      </c>
      <c r="M422" s="11">
        <f t="shared" si="14"/>
        <v>105192880</v>
      </c>
    </row>
    <row r="423" spans="1:13" s="19" customFormat="1" ht="28.5">
      <c r="A423" s="12" t="s">
        <v>89</v>
      </c>
      <c r="B423" s="13">
        <v>11</v>
      </c>
      <c r="C423" s="17" t="s">
        <v>30</v>
      </c>
      <c r="D423" s="18">
        <v>3522</v>
      </c>
      <c r="E423" s="3" t="s">
        <v>154</v>
      </c>
      <c r="F423" s="3"/>
      <c r="G423" s="51">
        <v>105192880</v>
      </c>
      <c r="H423" s="51"/>
      <c r="I423" s="51">
        <v>105192880</v>
      </c>
      <c r="J423" s="51">
        <f t="shared" si="13"/>
        <v>105192880</v>
      </c>
      <c r="K423" s="51"/>
      <c r="L423" s="51"/>
      <c r="M423" s="51">
        <f t="shared" si="14"/>
        <v>105192880</v>
      </c>
    </row>
    <row r="424" spans="1:13" s="19" customFormat="1" ht="60">
      <c r="A424" s="82" t="s">
        <v>195</v>
      </c>
      <c r="B424" s="83"/>
      <c r="C424" s="83"/>
      <c r="D424" s="84"/>
      <c r="E424" s="1" t="s">
        <v>15</v>
      </c>
      <c r="F424" s="1" t="s">
        <v>286</v>
      </c>
      <c r="G424" s="11">
        <f>SUM(G425)</f>
        <v>54000000</v>
      </c>
      <c r="H424" s="11">
        <f>SUM(H425)</f>
        <v>23987376.4</v>
      </c>
      <c r="I424" s="11">
        <f>SUM(I425)</f>
        <v>30012623.6</v>
      </c>
      <c r="J424" s="11">
        <f t="shared" si="13"/>
        <v>54000000</v>
      </c>
      <c r="K424" s="11">
        <f>SUM(K425)</f>
        <v>0</v>
      </c>
      <c r="L424" s="11">
        <f>SUM(L425)</f>
        <v>0</v>
      </c>
      <c r="M424" s="11">
        <f t="shared" si="14"/>
        <v>54000000</v>
      </c>
    </row>
    <row r="425" spans="1:13" s="19" customFormat="1" ht="28.5">
      <c r="A425" s="21" t="s">
        <v>195</v>
      </c>
      <c r="B425" s="13">
        <v>11</v>
      </c>
      <c r="C425" s="17" t="s">
        <v>30</v>
      </c>
      <c r="D425" s="18">
        <v>3522</v>
      </c>
      <c r="E425" s="3" t="s">
        <v>154</v>
      </c>
      <c r="F425" s="3"/>
      <c r="G425" s="51">
        <v>54000000</v>
      </c>
      <c r="H425" s="51">
        <v>23987376.4</v>
      </c>
      <c r="I425" s="51">
        <v>30012623.6</v>
      </c>
      <c r="J425" s="51">
        <f t="shared" si="13"/>
        <v>54000000</v>
      </c>
      <c r="K425" s="51"/>
      <c r="L425" s="51"/>
      <c r="M425" s="51">
        <f t="shared" si="14"/>
        <v>54000000</v>
      </c>
    </row>
    <row r="426" spans="1:13" s="32" customFormat="1" ht="60">
      <c r="A426" s="82" t="s">
        <v>120</v>
      </c>
      <c r="B426" s="83"/>
      <c r="C426" s="83"/>
      <c r="D426" s="84"/>
      <c r="E426" s="1" t="s">
        <v>107</v>
      </c>
      <c r="F426" s="1" t="s">
        <v>286</v>
      </c>
      <c r="G426" s="11">
        <f>SUM(G427)</f>
        <v>550000</v>
      </c>
      <c r="H426" s="11">
        <f>SUM(H427)</f>
        <v>0</v>
      </c>
      <c r="I426" s="11">
        <f>SUM(I427)</f>
        <v>345615</v>
      </c>
      <c r="J426" s="11">
        <f t="shared" si="13"/>
        <v>345615</v>
      </c>
      <c r="K426" s="11">
        <f>SUM(K427)</f>
        <v>0</v>
      </c>
      <c r="L426" s="11">
        <f>SUM(L427)</f>
        <v>0</v>
      </c>
      <c r="M426" s="11">
        <f t="shared" si="14"/>
        <v>550000</v>
      </c>
    </row>
    <row r="427" spans="1:13" s="19" customFormat="1" ht="28.5">
      <c r="A427" s="21" t="s">
        <v>120</v>
      </c>
      <c r="B427" s="13">
        <v>11</v>
      </c>
      <c r="C427" s="17" t="s">
        <v>30</v>
      </c>
      <c r="D427" s="18">
        <v>3522</v>
      </c>
      <c r="E427" s="3" t="s">
        <v>154</v>
      </c>
      <c r="F427" s="3"/>
      <c r="G427" s="51">
        <v>550000</v>
      </c>
      <c r="H427" s="51"/>
      <c r="I427" s="51">
        <v>345615</v>
      </c>
      <c r="J427" s="51">
        <f t="shared" si="13"/>
        <v>345615</v>
      </c>
      <c r="K427" s="51"/>
      <c r="L427" s="51"/>
      <c r="M427" s="51">
        <f t="shared" si="14"/>
        <v>550000</v>
      </c>
    </row>
    <row r="428" spans="1:13" s="32" customFormat="1" ht="60">
      <c r="A428" s="82" t="s">
        <v>119</v>
      </c>
      <c r="B428" s="83"/>
      <c r="C428" s="83"/>
      <c r="D428" s="84"/>
      <c r="E428" s="1" t="s">
        <v>108</v>
      </c>
      <c r="F428" s="1" t="s">
        <v>292</v>
      </c>
      <c r="G428" s="11">
        <f>SUM(G429)</f>
        <v>15000</v>
      </c>
      <c r="H428" s="11">
        <f>SUM(H429)</f>
        <v>0</v>
      </c>
      <c r="I428" s="11">
        <f>SUM(I429)</f>
        <v>0</v>
      </c>
      <c r="J428" s="11">
        <f t="shared" si="13"/>
        <v>0</v>
      </c>
      <c r="K428" s="11">
        <f>SUM(K429)</f>
        <v>0</v>
      </c>
      <c r="L428" s="11">
        <f>SUM(L429)</f>
        <v>0</v>
      </c>
      <c r="M428" s="11">
        <f t="shared" si="14"/>
        <v>15000</v>
      </c>
    </row>
    <row r="429" spans="1:13" s="19" customFormat="1" ht="14.25">
      <c r="A429" s="21" t="s">
        <v>119</v>
      </c>
      <c r="B429" s="13">
        <v>11</v>
      </c>
      <c r="C429" s="17" t="s">
        <v>34</v>
      </c>
      <c r="D429" s="18">
        <v>4126</v>
      </c>
      <c r="E429" s="3" t="s">
        <v>4</v>
      </c>
      <c r="F429" s="3"/>
      <c r="G429" s="51">
        <v>15000</v>
      </c>
      <c r="H429" s="51"/>
      <c r="I429" s="51"/>
      <c r="J429" s="51">
        <f t="shared" si="13"/>
        <v>0</v>
      </c>
      <c r="K429" s="51"/>
      <c r="L429" s="51"/>
      <c r="M429" s="51">
        <f t="shared" si="14"/>
        <v>15000</v>
      </c>
    </row>
    <row r="430" spans="1:13" s="32" customFormat="1" ht="60">
      <c r="A430" s="82" t="s">
        <v>122</v>
      </c>
      <c r="B430" s="83"/>
      <c r="C430" s="83"/>
      <c r="D430" s="84"/>
      <c r="E430" s="1" t="s">
        <v>397</v>
      </c>
      <c r="F430" s="1" t="s">
        <v>286</v>
      </c>
      <c r="G430" s="11">
        <f>SUM(G431:G431)</f>
        <v>165000000</v>
      </c>
      <c r="H430" s="11">
        <f>SUM(H431:H431)</f>
        <v>25521953.87</v>
      </c>
      <c r="I430" s="11">
        <f>SUM(I431:I431)</f>
        <v>139478046.13</v>
      </c>
      <c r="J430" s="11">
        <f t="shared" si="13"/>
        <v>165000000</v>
      </c>
      <c r="K430" s="11">
        <f>SUM(K431:K431)</f>
        <v>0</v>
      </c>
      <c r="L430" s="11">
        <f>SUM(L431:L431)</f>
        <v>0</v>
      </c>
      <c r="M430" s="11">
        <f t="shared" si="14"/>
        <v>165000000</v>
      </c>
    </row>
    <row r="431" spans="1:13" s="32" customFormat="1" ht="28.5">
      <c r="A431" s="21" t="s">
        <v>122</v>
      </c>
      <c r="B431" s="13">
        <v>11</v>
      </c>
      <c r="C431" s="17" t="s">
        <v>30</v>
      </c>
      <c r="D431" s="15">
        <v>3522</v>
      </c>
      <c r="E431" s="3" t="s">
        <v>154</v>
      </c>
      <c r="F431" s="5"/>
      <c r="G431" s="51">
        <v>165000000</v>
      </c>
      <c r="H431" s="51">
        <v>25521953.87</v>
      </c>
      <c r="I431" s="51">
        <v>139478046.13</v>
      </c>
      <c r="J431" s="51">
        <f t="shared" si="13"/>
        <v>165000000</v>
      </c>
      <c r="K431" s="51"/>
      <c r="L431" s="51"/>
      <c r="M431" s="51">
        <f t="shared" si="14"/>
        <v>165000000</v>
      </c>
    </row>
    <row r="432" spans="1:13" s="19" customFormat="1" ht="45">
      <c r="A432" s="82" t="s">
        <v>257</v>
      </c>
      <c r="B432" s="83"/>
      <c r="C432" s="83"/>
      <c r="D432" s="84"/>
      <c r="E432" s="1" t="s">
        <v>357</v>
      </c>
      <c r="F432" s="3"/>
      <c r="G432" s="11">
        <f aca="true" t="shared" si="15" ref="G432:M432">SUM(G433:G434)</f>
        <v>0</v>
      </c>
      <c r="H432" s="11">
        <f>SUM(H433:H434)</f>
        <v>2100</v>
      </c>
      <c r="I432" s="11">
        <f>SUM(I433:I434)</f>
        <v>25708.31</v>
      </c>
      <c r="J432" s="11">
        <f t="shared" si="13"/>
        <v>27808.31</v>
      </c>
      <c r="K432" s="11">
        <f t="shared" si="15"/>
        <v>0</v>
      </c>
      <c r="L432" s="11">
        <f t="shared" si="15"/>
        <v>0</v>
      </c>
      <c r="M432" s="11">
        <f t="shared" si="15"/>
        <v>0</v>
      </c>
    </row>
    <row r="433" spans="1:13" s="19" customFormat="1" ht="14.25">
      <c r="A433" s="21" t="s">
        <v>257</v>
      </c>
      <c r="B433" s="13">
        <v>54</v>
      </c>
      <c r="C433" s="17" t="s">
        <v>30</v>
      </c>
      <c r="D433" s="15">
        <v>3211</v>
      </c>
      <c r="E433" s="3" t="s">
        <v>124</v>
      </c>
      <c r="F433" s="3"/>
      <c r="G433" s="51">
        <v>0</v>
      </c>
      <c r="H433" s="51">
        <v>0</v>
      </c>
      <c r="I433" s="51">
        <v>25708.31</v>
      </c>
      <c r="J433" s="51">
        <f t="shared" si="13"/>
        <v>25708.31</v>
      </c>
      <c r="K433" s="51"/>
      <c r="L433" s="51"/>
      <c r="M433" s="51">
        <f t="shared" si="14"/>
        <v>0</v>
      </c>
    </row>
    <row r="434" spans="1:13" s="19" customFormat="1" ht="14.25">
      <c r="A434" s="21" t="s">
        <v>257</v>
      </c>
      <c r="B434" s="13">
        <v>54</v>
      </c>
      <c r="C434" s="17" t="s">
        <v>30</v>
      </c>
      <c r="D434" s="15">
        <v>3237</v>
      </c>
      <c r="E434" s="3" t="s">
        <v>43</v>
      </c>
      <c r="F434" s="63"/>
      <c r="G434" s="51"/>
      <c r="H434" s="51">
        <v>2100</v>
      </c>
      <c r="I434" s="51"/>
      <c r="J434" s="51">
        <f t="shared" si="13"/>
        <v>2100</v>
      </c>
      <c r="K434" s="51"/>
      <c r="L434" s="51"/>
      <c r="M434" s="51"/>
    </row>
    <row r="435" spans="1:13" s="39" customFormat="1" ht="15" customHeight="1">
      <c r="A435" s="90" t="s">
        <v>87</v>
      </c>
      <c r="B435" s="91"/>
      <c r="C435" s="91"/>
      <c r="D435" s="91"/>
      <c r="E435" s="91"/>
      <c r="F435" s="92"/>
      <c r="G435" s="49">
        <f>G436+G466</f>
        <v>393059700</v>
      </c>
      <c r="H435" s="49">
        <f>H436+H466</f>
        <v>54055434.37</v>
      </c>
      <c r="I435" s="49">
        <f>I436+I466</f>
        <v>271198699.61</v>
      </c>
      <c r="J435" s="49">
        <f t="shared" si="13"/>
        <v>325254133.98</v>
      </c>
      <c r="K435" s="49">
        <f>K436+K466</f>
        <v>15494036</v>
      </c>
      <c r="L435" s="49">
        <f>L436+L466</f>
        <v>494036</v>
      </c>
      <c r="M435" s="49">
        <f t="shared" si="14"/>
        <v>378059700</v>
      </c>
    </row>
    <row r="436" spans="1:13" s="19" customFormat="1" ht="60">
      <c r="A436" s="82" t="s">
        <v>86</v>
      </c>
      <c r="B436" s="83"/>
      <c r="C436" s="83"/>
      <c r="D436" s="84"/>
      <c r="E436" s="1" t="s">
        <v>311</v>
      </c>
      <c r="F436" s="1" t="s">
        <v>287</v>
      </c>
      <c r="G436" s="11">
        <f>SUM(G437:G465)</f>
        <v>3059700</v>
      </c>
      <c r="H436" s="11">
        <f>SUM(H437:H465)</f>
        <v>6132.650000000001</v>
      </c>
      <c r="I436" s="11">
        <f>SUM(I437:I465)</f>
        <v>2422522.79</v>
      </c>
      <c r="J436" s="11">
        <f t="shared" si="13"/>
        <v>2428655.44</v>
      </c>
      <c r="K436" s="11">
        <f>SUM(K437:K465)</f>
        <v>494036</v>
      </c>
      <c r="L436" s="11">
        <f>SUM(L437:L465)</f>
        <v>494036</v>
      </c>
      <c r="M436" s="11">
        <f t="shared" si="14"/>
        <v>3059700</v>
      </c>
    </row>
    <row r="437" spans="1:13" s="19" customFormat="1" ht="14.25">
      <c r="A437" s="21" t="s">
        <v>86</v>
      </c>
      <c r="B437" s="13">
        <v>11</v>
      </c>
      <c r="C437" s="14" t="s">
        <v>31</v>
      </c>
      <c r="D437" s="15">
        <v>3111</v>
      </c>
      <c r="E437" s="3" t="s">
        <v>25</v>
      </c>
      <c r="F437" s="3"/>
      <c r="G437" s="51">
        <v>1432863</v>
      </c>
      <c r="H437" s="64">
        <v>0</v>
      </c>
      <c r="I437" s="64">
        <v>1401341.75</v>
      </c>
      <c r="J437" s="51">
        <f t="shared" si="13"/>
        <v>1401341.75</v>
      </c>
      <c r="K437" s="51"/>
      <c r="L437" s="51">
        <v>337137</v>
      </c>
      <c r="M437" s="51">
        <f t="shared" si="14"/>
        <v>1770000</v>
      </c>
    </row>
    <row r="438" spans="1:13" s="19" customFormat="1" ht="14.25">
      <c r="A438" s="21" t="s">
        <v>86</v>
      </c>
      <c r="B438" s="13">
        <v>11</v>
      </c>
      <c r="C438" s="14" t="s">
        <v>31</v>
      </c>
      <c r="D438" s="15">
        <v>3121</v>
      </c>
      <c r="E438" s="3" t="s">
        <v>153</v>
      </c>
      <c r="F438" s="3"/>
      <c r="G438" s="51">
        <v>30000</v>
      </c>
      <c r="H438" s="64">
        <v>0</v>
      </c>
      <c r="I438" s="64">
        <v>19000</v>
      </c>
      <c r="J438" s="51">
        <f t="shared" si="13"/>
        <v>19000</v>
      </c>
      <c r="K438" s="51">
        <v>8500</v>
      </c>
      <c r="L438" s="51"/>
      <c r="M438" s="51">
        <f t="shared" si="14"/>
        <v>21500</v>
      </c>
    </row>
    <row r="439" spans="1:13" s="19" customFormat="1" ht="14.25">
      <c r="A439" s="21" t="s">
        <v>86</v>
      </c>
      <c r="B439" s="13">
        <v>11</v>
      </c>
      <c r="C439" s="14" t="s">
        <v>31</v>
      </c>
      <c r="D439" s="15">
        <v>3132</v>
      </c>
      <c r="E439" s="3" t="s">
        <v>330</v>
      </c>
      <c r="F439" s="3"/>
      <c r="G439" s="51">
        <v>285000</v>
      </c>
      <c r="H439" s="64">
        <v>0</v>
      </c>
      <c r="I439" s="64">
        <v>212668.08</v>
      </c>
      <c r="J439" s="51">
        <f t="shared" si="13"/>
        <v>212668.08</v>
      </c>
      <c r="K439" s="51">
        <v>32000</v>
      </c>
      <c r="L439" s="51"/>
      <c r="M439" s="51">
        <f t="shared" si="14"/>
        <v>253000</v>
      </c>
    </row>
    <row r="440" spans="1:13" s="19" customFormat="1" ht="28.5">
      <c r="A440" s="21" t="s">
        <v>86</v>
      </c>
      <c r="B440" s="13">
        <v>11</v>
      </c>
      <c r="C440" s="14" t="s">
        <v>31</v>
      </c>
      <c r="D440" s="15">
        <v>3133</v>
      </c>
      <c r="E440" s="3" t="s">
        <v>303</v>
      </c>
      <c r="F440" s="3"/>
      <c r="G440" s="51">
        <v>33000</v>
      </c>
      <c r="H440" s="64">
        <v>0</v>
      </c>
      <c r="I440" s="64">
        <v>24968.94</v>
      </c>
      <c r="J440" s="51">
        <f t="shared" si="13"/>
        <v>24968.94</v>
      </c>
      <c r="K440" s="51">
        <v>3000</v>
      </c>
      <c r="L440" s="51"/>
      <c r="M440" s="51">
        <f t="shared" si="14"/>
        <v>30000</v>
      </c>
    </row>
    <row r="441" spans="1:13" s="19" customFormat="1" ht="14.25">
      <c r="A441" s="21" t="s">
        <v>86</v>
      </c>
      <c r="B441" s="13">
        <v>11</v>
      </c>
      <c r="C441" s="14" t="s">
        <v>31</v>
      </c>
      <c r="D441" s="15">
        <v>3211</v>
      </c>
      <c r="E441" s="3" t="s">
        <v>124</v>
      </c>
      <c r="F441" s="3"/>
      <c r="G441" s="51">
        <v>45000</v>
      </c>
      <c r="H441" s="64">
        <v>0</v>
      </c>
      <c r="I441" s="64">
        <v>37381.01</v>
      </c>
      <c r="J441" s="51">
        <f t="shared" si="13"/>
        <v>37381.01</v>
      </c>
      <c r="K441" s="51"/>
      <c r="L441" s="51">
        <v>1600</v>
      </c>
      <c r="M441" s="51">
        <f t="shared" si="14"/>
        <v>46600</v>
      </c>
    </row>
    <row r="442" spans="1:13" s="19" customFormat="1" ht="28.5">
      <c r="A442" s="21" t="s">
        <v>86</v>
      </c>
      <c r="B442" s="13">
        <v>11</v>
      </c>
      <c r="C442" s="14" t="s">
        <v>31</v>
      </c>
      <c r="D442" s="15">
        <v>3212</v>
      </c>
      <c r="E442" s="3" t="s">
        <v>125</v>
      </c>
      <c r="F442" s="3"/>
      <c r="G442" s="51">
        <v>40000</v>
      </c>
      <c r="H442" s="64">
        <v>0</v>
      </c>
      <c r="I442" s="64">
        <v>37130</v>
      </c>
      <c r="J442" s="51">
        <f t="shared" si="13"/>
        <v>37130</v>
      </c>
      <c r="K442" s="51"/>
      <c r="L442" s="51"/>
      <c r="M442" s="51">
        <f t="shared" si="14"/>
        <v>40000</v>
      </c>
    </row>
    <row r="443" spans="1:13" s="19" customFormat="1" ht="14.25">
      <c r="A443" s="21" t="s">
        <v>86</v>
      </c>
      <c r="B443" s="13">
        <v>11</v>
      </c>
      <c r="C443" s="14" t="s">
        <v>31</v>
      </c>
      <c r="D443" s="15">
        <v>3213</v>
      </c>
      <c r="E443" s="3" t="s">
        <v>126</v>
      </c>
      <c r="F443" s="3"/>
      <c r="G443" s="16">
        <v>9500</v>
      </c>
      <c r="H443" s="64">
        <v>0</v>
      </c>
      <c r="I443" s="64">
        <v>9600</v>
      </c>
      <c r="J443" s="16">
        <f t="shared" si="13"/>
        <v>9600</v>
      </c>
      <c r="K443" s="16"/>
      <c r="L443" s="16"/>
      <c r="M443" s="16">
        <f t="shared" si="14"/>
        <v>9500</v>
      </c>
    </row>
    <row r="444" spans="1:13" s="19" customFormat="1" ht="14.25">
      <c r="A444" s="21" t="s">
        <v>86</v>
      </c>
      <c r="B444" s="13">
        <v>11</v>
      </c>
      <c r="C444" s="14" t="s">
        <v>31</v>
      </c>
      <c r="D444" s="15">
        <v>3214</v>
      </c>
      <c r="E444" s="3" t="s">
        <v>269</v>
      </c>
      <c r="F444" s="3"/>
      <c r="G444" s="16">
        <v>7000</v>
      </c>
      <c r="H444" s="64">
        <v>0</v>
      </c>
      <c r="I444" s="64">
        <v>0</v>
      </c>
      <c r="J444" s="16">
        <f t="shared" si="13"/>
        <v>0</v>
      </c>
      <c r="K444" s="16"/>
      <c r="L444" s="16"/>
      <c r="M444" s="16">
        <f t="shared" si="14"/>
        <v>7000</v>
      </c>
    </row>
    <row r="445" spans="1:13" s="19" customFormat="1" ht="14.25">
      <c r="A445" s="21" t="s">
        <v>86</v>
      </c>
      <c r="B445" s="13">
        <v>11</v>
      </c>
      <c r="C445" s="14" t="s">
        <v>31</v>
      </c>
      <c r="D445" s="15">
        <v>3221</v>
      </c>
      <c r="E445" s="3" t="s">
        <v>161</v>
      </c>
      <c r="F445" s="3"/>
      <c r="G445" s="16">
        <v>230000</v>
      </c>
      <c r="H445" s="64">
        <v>135</v>
      </c>
      <c r="I445" s="64">
        <v>26963.27</v>
      </c>
      <c r="J445" s="16">
        <f t="shared" si="13"/>
        <v>27098.27</v>
      </c>
      <c r="K445" s="16">
        <v>192000</v>
      </c>
      <c r="L445" s="16"/>
      <c r="M445" s="16">
        <f t="shared" si="14"/>
        <v>38000</v>
      </c>
    </row>
    <row r="446" spans="1:13" s="19" customFormat="1" ht="14.25">
      <c r="A446" s="21" t="s">
        <v>86</v>
      </c>
      <c r="B446" s="13">
        <v>11</v>
      </c>
      <c r="C446" s="14" t="s">
        <v>31</v>
      </c>
      <c r="D446" s="15">
        <v>3223</v>
      </c>
      <c r="E446" s="3" t="s">
        <v>129</v>
      </c>
      <c r="F446" s="3"/>
      <c r="G446" s="51">
        <v>45000</v>
      </c>
      <c r="H446" s="64">
        <v>0</v>
      </c>
      <c r="I446" s="64">
        <v>31361.99</v>
      </c>
      <c r="J446" s="51">
        <f t="shared" si="13"/>
        <v>31361.99</v>
      </c>
      <c r="K446" s="51"/>
      <c r="L446" s="51"/>
      <c r="M446" s="51">
        <f t="shared" si="14"/>
        <v>45000</v>
      </c>
    </row>
    <row r="447" spans="1:13" s="19" customFormat="1" ht="14.25">
      <c r="A447" s="21" t="s">
        <v>86</v>
      </c>
      <c r="B447" s="13">
        <v>11</v>
      </c>
      <c r="C447" s="14" t="s">
        <v>31</v>
      </c>
      <c r="D447" s="15">
        <v>3224</v>
      </c>
      <c r="E447" s="3" t="s">
        <v>162</v>
      </c>
      <c r="F447" s="3"/>
      <c r="G447" s="57">
        <v>3000</v>
      </c>
      <c r="H447" s="64">
        <v>0</v>
      </c>
      <c r="I447" s="64">
        <v>0</v>
      </c>
      <c r="J447" s="57">
        <f t="shared" si="13"/>
        <v>0</v>
      </c>
      <c r="K447" s="57"/>
      <c r="L447" s="57"/>
      <c r="M447" s="57">
        <f t="shared" si="14"/>
        <v>3000</v>
      </c>
    </row>
    <row r="448" spans="1:13" s="19" customFormat="1" ht="14.25">
      <c r="A448" s="21" t="s">
        <v>86</v>
      </c>
      <c r="B448" s="13">
        <v>11</v>
      </c>
      <c r="C448" s="14" t="s">
        <v>31</v>
      </c>
      <c r="D448" s="15">
        <v>3225</v>
      </c>
      <c r="E448" s="3" t="s">
        <v>166</v>
      </c>
      <c r="F448" s="3"/>
      <c r="G448" s="51">
        <v>10000</v>
      </c>
      <c r="H448" s="64">
        <v>0</v>
      </c>
      <c r="I448" s="64">
        <v>11441.36</v>
      </c>
      <c r="J448" s="51">
        <f t="shared" si="13"/>
        <v>11441.36</v>
      </c>
      <c r="K448" s="51"/>
      <c r="L448" s="51"/>
      <c r="M448" s="51">
        <f t="shared" si="14"/>
        <v>10000</v>
      </c>
    </row>
    <row r="449" spans="1:13" s="19" customFormat="1" ht="14.25">
      <c r="A449" s="21" t="s">
        <v>86</v>
      </c>
      <c r="B449" s="13">
        <v>11</v>
      </c>
      <c r="C449" s="14" t="s">
        <v>31</v>
      </c>
      <c r="D449" s="15">
        <v>3231</v>
      </c>
      <c r="E449" s="3" t="s">
        <v>131</v>
      </c>
      <c r="F449" s="3"/>
      <c r="G449" s="51">
        <v>165000</v>
      </c>
      <c r="H449" s="64">
        <v>0</v>
      </c>
      <c r="I449" s="64">
        <v>101929.07</v>
      </c>
      <c r="J449" s="51">
        <f t="shared" si="13"/>
        <v>101929.07</v>
      </c>
      <c r="K449" s="51">
        <v>63000</v>
      </c>
      <c r="L449" s="51"/>
      <c r="M449" s="51">
        <f t="shared" si="14"/>
        <v>102000</v>
      </c>
    </row>
    <row r="450" spans="1:13" s="19" customFormat="1" ht="14.25">
      <c r="A450" s="21" t="s">
        <v>86</v>
      </c>
      <c r="B450" s="13">
        <v>11</v>
      </c>
      <c r="C450" s="14" t="s">
        <v>31</v>
      </c>
      <c r="D450" s="15">
        <v>3232</v>
      </c>
      <c r="E450" s="3" t="s">
        <v>132</v>
      </c>
      <c r="F450" s="3"/>
      <c r="G450" s="54">
        <v>40000</v>
      </c>
      <c r="H450" s="64">
        <v>141.3</v>
      </c>
      <c r="I450" s="64">
        <v>38893.31</v>
      </c>
      <c r="J450" s="54">
        <f t="shared" si="13"/>
        <v>39034.61</v>
      </c>
      <c r="K450" s="54"/>
      <c r="L450" s="54"/>
      <c r="M450" s="54">
        <f t="shared" si="14"/>
        <v>40000</v>
      </c>
    </row>
    <row r="451" spans="1:13" s="19" customFormat="1" ht="14.25">
      <c r="A451" s="21" t="s">
        <v>86</v>
      </c>
      <c r="B451" s="13">
        <v>11</v>
      </c>
      <c r="C451" s="14" t="s">
        <v>31</v>
      </c>
      <c r="D451" s="15">
        <v>3233</v>
      </c>
      <c r="E451" s="3" t="s">
        <v>133</v>
      </c>
      <c r="F451" s="3"/>
      <c r="G451" s="54">
        <v>30000</v>
      </c>
      <c r="H451" s="64">
        <v>0</v>
      </c>
      <c r="I451" s="64">
        <v>36682.78</v>
      </c>
      <c r="J451" s="54">
        <f t="shared" si="13"/>
        <v>36682.78</v>
      </c>
      <c r="K451" s="54"/>
      <c r="L451" s="54"/>
      <c r="M451" s="54">
        <f t="shared" si="14"/>
        <v>30000</v>
      </c>
    </row>
    <row r="452" spans="1:13" s="19" customFormat="1" ht="14.25">
      <c r="A452" s="21" t="s">
        <v>86</v>
      </c>
      <c r="B452" s="13">
        <v>11</v>
      </c>
      <c r="C452" s="14" t="s">
        <v>31</v>
      </c>
      <c r="D452" s="15">
        <v>3234</v>
      </c>
      <c r="E452" s="3" t="s">
        <v>134</v>
      </c>
      <c r="F452" s="3"/>
      <c r="G452" s="51">
        <v>42000</v>
      </c>
      <c r="H452" s="64">
        <v>0</v>
      </c>
      <c r="I452" s="64">
        <v>0</v>
      </c>
      <c r="J452" s="51">
        <f t="shared" si="13"/>
        <v>0</v>
      </c>
      <c r="K452" s="51">
        <v>14406</v>
      </c>
      <c r="L452" s="51"/>
      <c r="M452" s="51">
        <f t="shared" si="14"/>
        <v>27594</v>
      </c>
    </row>
    <row r="453" spans="1:13" s="19" customFormat="1" ht="14.25">
      <c r="A453" s="21" t="s">
        <v>86</v>
      </c>
      <c r="B453" s="13">
        <v>11</v>
      </c>
      <c r="C453" s="14" t="s">
        <v>31</v>
      </c>
      <c r="D453" s="15">
        <v>3237</v>
      </c>
      <c r="E453" s="3" t="s">
        <v>43</v>
      </c>
      <c r="F453" s="3"/>
      <c r="G453" s="51">
        <v>85200</v>
      </c>
      <c r="H453" s="64">
        <v>0</v>
      </c>
      <c r="I453" s="64">
        <v>95863.02</v>
      </c>
      <c r="J453" s="51">
        <f t="shared" si="13"/>
        <v>95863.02</v>
      </c>
      <c r="K453" s="51"/>
      <c r="L453" s="51"/>
      <c r="M453" s="51">
        <f t="shared" si="14"/>
        <v>85200</v>
      </c>
    </row>
    <row r="454" spans="1:13" s="19" customFormat="1" ht="14.25">
      <c r="A454" s="21" t="s">
        <v>86</v>
      </c>
      <c r="B454" s="13">
        <v>11</v>
      </c>
      <c r="C454" s="14" t="s">
        <v>31</v>
      </c>
      <c r="D454" s="15">
        <v>3238</v>
      </c>
      <c r="E454" s="3" t="s">
        <v>136</v>
      </c>
      <c r="F454" s="3"/>
      <c r="G454" s="51">
        <v>80000</v>
      </c>
      <c r="H454" s="64">
        <v>4486.1</v>
      </c>
      <c r="I454" s="64">
        <v>19886.62</v>
      </c>
      <c r="J454" s="51">
        <f t="shared" si="13"/>
        <v>24372.72</v>
      </c>
      <c r="K454" s="51">
        <v>55627</v>
      </c>
      <c r="L454" s="51"/>
      <c r="M454" s="51">
        <f t="shared" si="14"/>
        <v>24373</v>
      </c>
    </row>
    <row r="455" spans="1:13" s="19" customFormat="1" ht="14.25">
      <c r="A455" s="21" t="s">
        <v>86</v>
      </c>
      <c r="B455" s="13">
        <v>11</v>
      </c>
      <c r="C455" s="14" t="s">
        <v>31</v>
      </c>
      <c r="D455" s="15">
        <v>3239</v>
      </c>
      <c r="E455" s="3" t="s">
        <v>48</v>
      </c>
      <c r="F455" s="3"/>
      <c r="G455" s="51">
        <v>86000</v>
      </c>
      <c r="H455" s="64">
        <v>1370.25</v>
      </c>
      <c r="I455" s="64">
        <v>42081.19</v>
      </c>
      <c r="J455" s="51">
        <f aca="true" t="shared" si="16" ref="J455:J518">H455+I455</f>
        <v>43451.44</v>
      </c>
      <c r="K455" s="51">
        <v>42548</v>
      </c>
      <c r="L455" s="51"/>
      <c r="M455" s="51">
        <f aca="true" t="shared" si="17" ref="M455:M518">G455-K455+L455</f>
        <v>43452</v>
      </c>
    </row>
    <row r="456" spans="1:13" s="19" customFormat="1" ht="14.25">
      <c r="A456" s="21" t="s">
        <v>86</v>
      </c>
      <c r="B456" s="13">
        <v>11</v>
      </c>
      <c r="C456" s="14" t="s">
        <v>31</v>
      </c>
      <c r="D456" s="15">
        <v>3241</v>
      </c>
      <c r="E456" s="3" t="s">
        <v>273</v>
      </c>
      <c r="F456" s="3"/>
      <c r="G456" s="16">
        <v>5000</v>
      </c>
      <c r="H456" s="64">
        <v>0</v>
      </c>
      <c r="I456" s="64">
        <v>5000</v>
      </c>
      <c r="J456" s="16">
        <f t="shared" si="16"/>
        <v>5000</v>
      </c>
      <c r="K456" s="51"/>
      <c r="L456" s="51">
        <v>15000</v>
      </c>
      <c r="M456" s="16">
        <f t="shared" si="17"/>
        <v>20000</v>
      </c>
    </row>
    <row r="457" spans="1:13" s="19" customFormat="1" ht="28.5">
      <c r="A457" s="21" t="s">
        <v>86</v>
      </c>
      <c r="B457" s="13">
        <v>11</v>
      </c>
      <c r="C457" s="14" t="s">
        <v>31</v>
      </c>
      <c r="D457" s="15">
        <v>3291</v>
      </c>
      <c r="E457" s="3" t="s">
        <v>167</v>
      </c>
      <c r="F457" s="3"/>
      <c r="G457" s="16">
        <v>191000</v>
      </c>
      <c r="H457" s="64">
        <v>0</v>
      </c>
      <c r="I457" s="64">
        <v>203880.74</v>
      </c>
      <c r="J457" s="16">
        <f t="shared" si="16"/>
        <v>203880.74</v>
      </c>
      <c r="K457" s="51"/>
      <c r="L457" s="51">
        <v>140299</v>
      </c>
      <c r="M457" s="16">
        <f t="shared" si="17"/>
        <v>331299</v>
      </c>
    </row>
    <row r="458" spans="1:13" s="19" customFormat="1" ht="14.25">
      <c r="A458" s="21" t="s">
        <v>86</v>
      </c>
      <c r="B458" s="13">
        <v>11</v>
      </c>
      <c r="C458" s="14" t="s">
        <v>31</v>
      </c>
      <c r="D458" s="15">
        <v>3292</v>
      </c>
      <c r="E458" s="3" t="s">
        <v>137</v>
      </c>
      <c r="F458" s="3"/>
      <c r="G458" s="51">
        <v>25000</v>
      </c>
      <c r="H458" s="64">
        <v>0</v>
      </c>
      <c r="I458" s="64">
        <v>19807.78</v>
      </c>
      <c r="J458" s="51">
        <f t="shared" si="16"/>
        <v>19807.78</v>
      </c>
      <c r="K458" s="51"/>
      <c r="L458" s="51"/>
      <c r="M458" s="51">
        <f t="shared" si="17"/>
        <v>25000</v>
      </c>
    </row>
    <row r="459" spans="1:13" s="19" customFormat="1" ht="14.25">
      <c r="A459" s="21" t="s">
        <v>86</v>
      </c>
      <c r="B459" s="13">
        <v>11</v>
      </c>
      <c r="C459" s="14" t="s">
        <v>31</v>
      </c>
      <c r="D459" s="15">
        <v>3293</v>
      </c>
      <c r="E459" s="3" t="s">
        <v>138</v>
      </c>
      <c r="F459" s="3"/>
      <c r="G459" s="51">
        <v>18000</v>
      </c>
      <c r="H459" s="64">
        <v>0</v>
      </c>
      <c r="I459" s="64">
        <v>19511.97</v>
      </c>
      <c r="J459" s="51">
        <f t="shared" si="16"/>
        <v>19511.97</v>
      </c>
      <c r="K459" s="51"/>
      <c r="L459" s="51"/>
      <c r="M459" s="51">
        <f t="shared" si="17"/>
        <v>18000</v>
      </c>
    </row>
    <row r="460" spans="1:13" s="19" customFormat="1" ht="14.25">
      <c r="A460" s="21" t="s">
        <v>86</v>
      </c>
      <c r="B460" s="13">
        <v>11</v>
      </c>
      <c r="C460" s="14" t="s">
        <v>31</v>
      </c>
      <c r="D460" s="15">
        <v>3294</v>
      </c>
      <c r="E460" s="3" t="s">
        <v>44</v>
      </c>
      <c r="F460" s="3"/>
      <c r="G460" s="51">
        <v>3500</v>
      </c>
      <c r="H460" s="64">
        <v>0</v>
      </c>
      <c r="I460" s="64">
        <v>785</v>
      </c>
      <c r="J460" s="51">
        <f t="shared" si="16"/>
        <v>785</v>
      </c>
      <c r="K460" s="51"/>
      <c r="L460" s="51"/>
      <c r="M460" s="51">
        <f t="shared" si="17"/>
        <v>3500</v>
      </c>
    </row>
    <row r="461" spans="1:13" s="19" customFormat="1" ht="14.25">
      <c r="A461" s="21" t="s">
        <v>86</v>
      </c>
      <c r="B461" s="13">
        <v>11</v>
      </c>
      <c r="C461" s="14" t="s">
        <v>31</v>
      </c>
      <c r="D461" s="15">
        <v>3295</v>
      </c>
      <c r="E461" s="3" t="s">
        <v>272</v>
      </c>
      <c r="F461" s="3"/>
      <c r="G461" s="16">
        <v>7000</v>
      </c>
      <c r="H461" s="64">
        <v>0</v>
      </c>
      <c r="I461" s="64">
        <v>4152.5</v>
      </c>
      <c r="J461" s="16">
        <f t="shared" si="16"/>
        <v>4152.5</v>
      </c>
      <c r="K461" s="16"/>
      <c r="L461" s="16"/>
      <c r="M461" s="16">
        <f t="shared" si="17"/>
        <v>7000</v>
      </c>
    </row>
    <row r="462" spans="1:13" s="19" customFormat="1" ht="14.25">
      <c r="A462" s="21" t="s">
        <v>86</v>
      </c>
      <c r="B462" s="13">
        <v>11</v>
      </c>
      <c r="C462" s="14" t="s">
        <v>31</v>
      </c>
      <c r="D462" s="15">
        <v>3299</v>
      </c>
      <c r="E462" s="3" t="s">
        <v>139</v>
      </c>
      <c r="F462" s="3"/>
      <c r="G462" s="51">
        <v>7500</v>
      </c>
      <c r="H462" s="64">
        <v>0</v>
      </c>
      <c r="I462" s="64">
        <v>1169</v>
      </c>
      <c r="J462" s="51">
        <f t="shared" si="16"/>
        <v>1169</v>
      </c>
      <c r="K462" s="51"/>
      <c r="L462" s="51"/>
      <c r="M462" s="51">
        <f t="shared" si="17"/>
        <v>7500</v>
      </c>
    </row>
    <row r="463" spans="1:13" s="19" customFormat="1" ht="14.25">
      <c r="A463" s="21" t="s">
        <v>86</v>
      </c>
      <c r="B463" s="13">
        <v>11</v>
      </c>
      <c r="C463" s="14" t="s">
        <v>31</v>
      </c>
      <c r="D463" s="15">
        <v>3431</v>
      </c>
      <c r="E463" s="3" t="s">
        <v>168</v>
      </c>
      <c r="F463" s="3"/>
      <c r="G463" s="51">
        <v>500</v>
      </c>
      <c r="H463" s="64">
        <v>0</v>
      </c>
      <c r="I463" s="64">
        <v>0</v>
      </c>
      <c r="J463" s="51">
        <f t="shared" si="16"/>
        <v>0</v>
      </c>
      <c r="K463" s="51">
        <v>400</v>
      </c>
      <c r="L463" s="51"/>
      <c r="M463" s="51">
        <f t="shared" si="17"/>
        <v>100</v>
      </c>
    </row>
    <row r="464" spans="1:13" s="19" customFormat="1" ht="14.25">
      <c r="A464" s="21" t="s">
        <v>86</v>
      </c>
      <c r="B464" s="13">
        <v>11</v>
      </c>
      <c r="C464" s="14" t="s">
        <v>31</v>
      </c>
      <c r="D464" s="15">
        <v>3433</v>
      </c>
      <c r="E464" s="3" t="s">
        <v>140</v>
      </c>
      <c r="F464" s="3"/>
      <c r="G464" s="51">
        <v>1500</v>
      </c>
      <c r="H464" s="64">
        <v>0</v>
      </c>
      <c r="I464" s="64">
        <v>41.66</v>
      </c>
      <c r="J464" s="51">
        <f t="shared" si="16"/>
        <v>41.66</v>
      </c>
      <c r="K464" s="51">
        <v>1400</v>
      </c>
      <c r="L464" s="51"/>
      <c r="M464" s="51">
        <f t="shared" si="17"/>
        <v>100</v>
      </c>
    </row>
    <row r="465" spans="1:13" s="19" customFormat="1" ht="14.25">
      <c r="A465" s="21" t="s">
        <v>86</v>
      </c>
      <c r="B465" s="13">
        <v>11</v>
      </c>
      <c r="C465" s="14" t="s">
        <v>31</v>
      </c>
      <c r="D465" s="15">
        <v>4221</v>
      </c>
      <c r="E465" s="3" t="s">
        <v>144</v>
      </c>
      <c r="F465" s="3"/>
      <c r="G465" s="58">
        <v>102137</v>
      </c>
      <c r="H465" s="64">
        <v>0</v>
      </c>
      <c r="I465" s="64">
        <v>20981.75</v>
      </c>
      <c r="J465" s="58">
        <f t="shared" si="16"/>
        <v>20981.75</v>
      </c>
      <c r="K465" s="58">
        <v>81155</v>
      </c>
      <c r="L465" s="58"/>
      <c r="M465" s="58">
        <f t="shared" si="17"/>
        <v>20982</v>
      </c>
    </row>
    <row r="466" spans="1:13" s="19" customFormat="1" ht="60">
      <c r="A466" s="82" t="s">
        <v>196</v>
      </c>
      <c r="B466" s="83"/>
      <c r="C466" s="83"/>
      <c r="D466" s="84"/>
      <c r="E466" s="1" t="s">
        <v>85</v>
      </c>
      <c r="F466" s="1" t="s">
        <v>287</v>
      </c>
      <c r="G466" s="11">
        <f>SUM(G467)</f>
        <v>390000000</v>
      </c>
      <c r="H466" s="11">
        <f>SUM(H467)</f>
        <v>54049301.72</v>
      </c>
      <c r="I466" s="11">
        <f>SUM(I467)</f>
        <v>268776176.82</v>
      </c>
      <c r="J466" s="11">
        <f t="shared" si="16"/>
        <v>322825478.53999996</v>
      </c>
      <c r="K466" s="11">
        <f>SUM(K467)</f>
        <v>15000000</v>
      </c>
      <c r="L466" s="11">
        <f>SUM(L467)</f>
        <v>0</v>
      </c>
      <c r="M466" s="11">
        <f t="shared" si="17"/>
        <v>375000000</v>
      </c>
    </row>
    <row r="467" spans="1:13" s="19" customFormat="1" ht="28.5">
      <c r="A467" s="21" t="s">
        <v>196</v>
      </c>
      <c r="B467" s="13">
        <v>11</v>
      </c>
      <c r="C467" s="17" t="s">
        <v>31</v>
      </c>
      <c r="D467" s="15">
        <v>3512</v>
      </c>
      <c r="E467" s="3" t="s">
        <v>155</v>
      </c>
      <c r="F467" s="3"/>
      <c r="G467" s="51">
        <v>390000000</v>
      </c>
      <c r="H467" s="64">
        <v>54049301.72</v>
      </c>
      <c r="I467" s="64">
        <v>268776176.82</v>
      </c>
      <c r="J467" s="51">
        <f t="shared" si="16"/>
        <v>322825478.53999996</v>
      </c>
      <c r="K467" s="51">
        <v>15000000</v>
      </c>
      <c r="L467" s="51"/>
      <c r="M467" s="51">
        <f t="shared" si="17"/>
        <v>375000000</v>
      </c>
    </row>
    <row r="468" spans="1:13" s="40" customFormat="1" ht="15">
      <c r="A468" s="87" t="s">
        <v>96</v>
      </c>
      <c r="B468" s="88"/>
      <c r="C468" s="88"/>
      <c r="D468" s="88"/>
      <c r="E468" s="88"/>
      <c r="F468" s="89"/>
      <c r="G468" s="49">
        <f>G469+G515+G526+G528+G513+G509+G535</f>
        <v>22757674</v>
      </c>
      <c r="H468" s="49">
        <f>H469+H515+H526+H528+H513+H509+H535</f>
        <v>7891801.17</v>
      </c>
      <c r="I468" s="49">
        <f>I469+I515+I526+I528+I513+I509+I535</f>
        <v>11226190.000000002</v>
      </c>
      <c r="J468" s="49">
        <f t="shared" si="16"/>
        <v>19117991.17</v>
      </c>
      <c r="K468" s="49">
        <f>K469+K515+K526+K528+K513+K509+K535</f>
        <v>1611000</v>
      </c>
      <c r="L468" s="49">
        <f>L469+L515+L526+L528+L513+L509+L535</f>
        <v>490000</v>
      </c>
      <c r="M468" s="49">
        <f t="shared" si="17"/>
        <v>21636674</v>
      </c>
    </row>
    <row r="469" spans="1:13" ht="75">
      <c r="A469" s="82" t="s">
        <v>100</v>
      </c>
      <c r="B469" s="83"/>
      <c r="C469" s="83"/>
      <c r="D469" s="84"/>
      <c r="E469" s="1" t="s">
        <v>310</v>
      </c>
      <c r="F469" s="1" t="s">
        <v>288</v>
      </c>
      <c r="G469" s="11">
        <f>SUM(G470:G508)</f>
        <v>7066400</v>
      </c>
      <c r="H469" s="11">
        <f>SUM(H470:H508)</f>
        <v>506.90999999999997</v>
      </c>
      <c r="I469" s="11">
        <f>SUM(I470:I508)</f>
        <v>4839284.720000002</v>
      </c>
      <c r="J469" s="11">
        <f t="shared" si="16"/>
        <v>4839791.630000002</v>
      </c>
      <c r="K469" s="11">
        <f>SUM(K470:K508)</f>
        <v>881000</v>
      </c>
      <c r="L469" s="11">
        <f>SUM(L470:L508)</f>
        <v>490000</v>
      </c>
      <c r="M469" s="11">
        <f t="shared" si="17"/>
        <v>6675400</v>
      </c>
    </row>
    <row r="470" spans="1:13" ht="14.25">
      <c r="A470" s="21" t="s">
        <v>100</v>
      </c>
      <c r="B470" s="13">
        <v>11</v>
      </c>
      <c r="C470" s="14" t="s">
        <v>31</v>
      </c>
      <c r="D470" s="15">
        <v>3111</v>
      </c>
      <c r="E470" s="3" t="s">
        <v>25</v>
      </c>
      <c r="F470" s="3"/>
      <c r="G470" s="51">
        <v>2214648</v>
      </c>
      <c r="H470" s="64">
        <v>0</v>
      </c>
      <c r="I470" s="64">
        <v>2162358.69</v>
      </c>
      <c r="J470" s="51">
        <f t="shared" si="16"/>
        <v>2162358.69</v>
      </c>
      <c r="K470" s="51"/>
      <c r="L470" s="51">
        <v>450000</v>
      </c>
      <c r="M470" s="51">
        <f t="shared" si="17"/>
        <v>2664648</v>
      </c>
    </row>
    <row r="471" spans="1:13" ht="14.25">
      <c r="A471" s="21" t="s">
        <v>100</v>
      </c>
      <c r="B471" s="13">
        <v>11</v>
      </c>
      <c r="C471" s="14" t="s">
        <v>31</v>
      </c>
      <c r="D471" s="15">
        <v>3113</v>
      </c>
      <c r="E471" s="3" t="s">
        <v>26</v>
      </c>
      <c r="F471" s="3"/>
      <c r="G471" s="51">
        <v>5000</v>
      </c>
      <c r="H471" s="64">
        <v>0</v>
      </c>
      <c r="I471" s="64">
        <v>0</v>
      </c>
      <c r="J471" s="51">
        <f t="shared" si="16"/>
        <v>0</v>
      </c>
      <c r="K471" s="51"/>
      <c r="L471" s="51"/>
      <c r="M471" s="51">
        <f t="shared" si="17"/>
        <v>5000</v>
      </c>
    </row>
    <row r="472" spans="1:13" ht="14.25">
      <c r="A472" s="21" t="s">
        <v>100</v>
      </c>
      <c r="B472" s="13">
        <v>11</v>
      </c>
      <c r="C472" s="14" t="s">
        <v>31</v>
      </c>
      <c r="D472" s="15">
        <v>3114</v>
      </c>
      <c r="E472" s="3" t="s">
        <v>27</v>
      </c>
      <c r="F472" s="3"/>
      <c r="G472" s="51">
        <v>5000</v>
      </c>
      <c r="H472" s="64">
        <v>0</v>
      </c>
      <c r="I472" s="64">
        <v>0</v>
      </c>
      <c r="J472" s="51">
        <f t="shared" si="16"/>
        <v>0</v>
      </c>
      <c r="K472" s="51"/>
      <c r="L472" s="51"/>
      <c r="M472" s="51">
        <f t="shared" si="17"/>
        <v>5000</v>
      </c>
    </row>
    <row r="473" spans="1:13" ht="14.25">
      <c r="A473" s="21" t="s">
        <v>100</v>
      </c>
      <c r="B473" s="13">
        <v>11</v>
      </c>
      <c r="C473" s="14" t="s">
        <v>31</v>
      </c>
      <c r="D473" s="15">
        <v>3121</v>
      </c>
      <c r="E473" s="3" t="s">
        <v>153</v>
      </c>
      <c r="F473" s="3"/>
      <c r="G473" s="51">
        <v>44700</v>
      </c>
      <c r="H473" s="64">
        <v>0</v>
      </c>
      <c r="I473" s="64">
        <v>33750</v>
      </c>
      <c r="J473" s="51">
        <f t="shared" si="16"/>
        <v>33750</v>
      </c>
      <c r="K473" s="51"/>
      <c r="L473" s="51">
        <v>40000</v>
      </c>
      <c r="M473" s="51">
        <f t="shared" si="17"/>
        <v>84700</v>
      </c>
    </row>
    <row r="474" spans="1:13" ht="14.25">
      <c r="A474" s="21" t="s">
        <v>100</v>
      </c>
      <c r="B474" s="13">
        <v>11</v>
      </c>
      <c r="C474" s="14" t="s">
        <v>31</v>
      </c>
      <c r="D474" s="15">
        <v>3132</v>
      </c>
      <c r="E474" s="3" t="s">
        <v>330</v>
      </c>
      <c r="F474" s="3"/>
      <c r="G474" s="51">
        <v>430000</v>
      </c>
      <c r="H474" s="64">
        <v>0</v>
      </c>
      <c r="I474" s="64">
        <v>313685.51</v>
      </c>
      <c r="J474" s="51">
        <f t="shared" si="16"/>
        <v>313685.51</v>
      </c>
      <c r="K474" s="51"/>
      <c r="L474" s="51"/>
      <c r="M474" s="51">
        <f t="shared" si="17"/>
        <v>430000</v>
      </c>
    </row>
    <row r="475" spans="1:13" ht="28.5">
      <c r="A475" s="21" t="s">
        <v>100</v>
      </c>
      <c r="B475" s="13">
        <v>11</v>
      </c>
      <c r="C475" s="14" t="s">
        <v>31</v>
      </c>
      <c r="D475" s="15">
        <v>3133</v>
      </c>
      <c r="E475" s="3" t="s">
        <v>303</v>
      </c>
      <c r="F475" s="3"/>
      <c r="G475" s="51">
        <v>55000</v>
      </c>
      <c r="H475" s="64">
        <v>0</v>
      </c>
      <c r="I475" s="64">
        <v>38922.45</v>
      </c>
      <c r="J475" s="51">
        <f t="shared" si="16"/>
        <v>38922.45</v>
      </c>
      <c r="K475" s="51"/>
      <c r="L475" s="51"/>
      <c r="M475" s="51">
        <f t="shared" si="17"/>
        <v>55000</v>
      </c>
    </row>
    <row r="476" spans="1:13" ht="14.25">
      <c r="A476" s="21" t="s">
        <v>100</v>
      </c>
      <c r="B476" s="13">
        <v>11</v>
      </c>
      <c r="C476" s="14" t="s">
        <v>31</v>
      </c>
      <c r="D476" s="15">
        <v>3211</v>
      </c>
      <c r="E476" s="3" t="s">
        <v>124</v>
      </c>
      <c r="F476" s="3"/>
      <c r="G476" s="51">
        <v>195000</v>
      </c>
      <c r="H476" s="64">
        <v>2</v>
      </c>
      <c r="I476" s="64">
        <v>73236.39</v>
      </c>
      <c r="J476" s="51">
        <f t="shared" si="16"/>
        <v>73238.39</v>
      </c>
      <c r="K476" s="51">
        <v>50000</v>
      </c>
      <c r="L476" s="51"/>
      <c r="M476" s="51">
        <f t="shared" si="17"/>
        <v>145000</v>
      </c>
    </row>
    <row r="477" spans="1:13" ht="28.5">
      <c r="A477" s="21" t="s">
        <v>100</v>
      </c>
      <c r="B477" s="13">
        <v>11</v>
      </c>
      <c r="C477" s="14" t="s">
        <v>31</v>
      </c>
      <c r="D477" s="15">
        <v>3212</v>
      </c>
      <c r="E477" s="3" t="s">
        <v>125</v>
      </c>
      <c r="F477" s="3"/>
      <c r="G477" s="51">
        <v>460000</v>
      </c>
      <c r="H477" s="64">
        <v>0</v>
      </c>
      <c r="I477" s="64">
        <v>338892.14</v>
      </c>
      <c r="J477" s="51">
        <f t="shared" si="16"/>
        <v>338892.14</v>
      </c>
      <c r="K477" s="51"/>
      <c r="L477" s="51"/>
      <c r="M477" s="51">
        <f t="shared" si="17"/>
        <v>460000</v>
      </c>
    </row>
    <row r="478" spans="1:13" ht="14.25">
      <c r="A478" s="21" t="s">
        <v>100</v>
      </c>
      <c r="B478" s="13">
        <v>11</v>
      </c>
      <c r="C478" s="14" t="s">
        <v>31</v>
      </c>
      <c r="D478" s="15">
        <v>3213</v>
      </c>
      <c r="E478" s="3" t="s">
        <v>126</v>
      </c>
      <c r="F478" s="3"/>
      <c r="G478" s="51">
        <v>50000</v>
      </c>
      <c r="H478" s="64">
        <v>0</v>
      </c>
      <c r="I478" s="64">
        <v>42898.75</v>
      </c>
      <c r="J478" s="51">
        <f t="shared" si="16"/>
        <v>42898.75</v>
      </c>
      <c r="K478" s="51"/>
      <c r="L478" s="51"/>
      <c r="M478" s="51">
        <f t="shared" si="17"/>
        <v>50000</v>
      </c>
    </row>
    <row r="479" spans="1:13" ht="14.25">
      <c r="A479" s="21" t="s">
        <v>100</v>
      </c>
      <c r="B479" s="13">
        <v>11</v>
      </c>
      <c r="C479" s="14" t="s">
        <v>31</v>
      </c>
      <c r="D479" s="15">
        <v>3214</v>
      </c>
      <c r="E479" s="3" t="s">
        <v>269</v>
      </c>
      <c r="F479" s="3"/>
      <c r="G479" s="51">
        <v>5000</v>
      </c>
      <c r="H479" s="64">
        <v>0</v>
      </c>
      <c r="I479" s="64">
        <v>7485</v>
      </c>
      <c r="J479" s="51">
        <f t="shared" si="16"/>
        <v>7485</v>
      </c>
      <c r="K479" s="51"/>
      <c r="L479" s="51"/>
      <c r="M479" s="51">
        <f t="shared" si="17"/>
        <v>5000</v>
      </c>
    </row>
    <row r="480" spans="1:13" ht="14.25">
      <c r="A480" s="21" t="s">
        <v>100</v>
      </c>
      <c r="B480" s="13">
        <v>11</v>
      </c>
      <c r="C480" s="14" t="s">
        <v>31</v>
      </c>
      <c r="D480" s="15">
        <v>3221</v>
      </c>
      <c r="E480" s="3" t="s">
        <v>161</v>
      </c>
      <c r="F480" s="3"/>
      <c r="G480" s="51">
        <v>80000</v>
      </c>
      <c r="H480" s="64">
        <v>0</v>
      </c>
      <c r="I480" s="64">
        <v>36209.1</v>
      </c>
      <c r="J480" s="51">
        <f t="shared" si="16"/>
        <v>36209.1</v>
      </c>
      <c r="K480" s="51"/>
      <c r="L480" s="51"/>
      <c r="M480" s="51">
        <f t="shared" si="17"/>
        <v>80000</v>
      </c>
    </row>
    <row r="481" spans="1:13" ht="14.25">
      <c r="A481" s="21" t="s">
        <v>100</v>
      </c>
      <c r="B481" s="13">
        <v>11</v>
      </c>
      <c r="C481" s="14" t="s">
        <v>31</v>
      </c>
      <c r="D481" s="15">
        <v>3222</v>
      </c>
      <c r="E481" s="3" t="s">
        <v>128</v>
      </c>
      <c r="F481" s="3"/>
      <c r="G481" s="51">
        <v>5000</v>
      </c>
      <c r="H481" s="64">
        <v>0</v>
      </c>
      <c r="I481" s="64">
        <v>0</v>
      </c>
      <c r="J481" s="51">
        <f t="shared" si="16"/>
        <v>0</v>
      </c>
      <c r="K481" s="51"/>
      <c r="L481" s="51"/>
      <c r="M481" s="51">
        <f t="shared" si="17"/>
        <v>5000</v>
      </c>
    </row>
    <row r="482" spans="1:13" ht="14.25">
      <c r="A482" s="21" t="s">
        <v>100</v>
      </c>
      <c r="B482" s="13">
        <v>11</v>
      </c>
      <c r="C482" s="14" t="s">
        <v>31</v>
      </c>
      <c r="D482" s="15">
        <v>3223</v>
      </c>
      <c r="E482" s="3" t="s">
        <v>129</v>
      </c>
      <c r="F482" s="3"/>
      <c r="G482" s="51">
        <v>1400000</v>
      </c>
      <c r="H482" s="64">
        <v>0</v>
      </c>
      <c r="I482" s="64">
        <v>754685.2</v>
      </c>
      <c r="J482" s="51">
        <f t="shared" si="16"/>
        <v>754685.2</v>
      </c>
      <c r="K482" s="51">
        <v>400000</v>
      </c>
      <c r="L482" s="51"/>
      <c r="M482" s="51">
        <f t="shared" si="17"/>
        <v>1000000</v>
      </c>
    </row>
    <row r="483" spans="1:13" ht="28.5">
      <c r="A483" s="21" t="s">
        <v>100</v>
      </c>
      <c r="B483" s="13">
        <v>11</v>
      </c>
      <c r="C483" s="14" t="s">
        <v>31</v>
      </c>
      <c r="D483" s="15">
        <v>3224</v>
      </c>
      <c r="E483" s="3" t="s">
        <v>159</v>
      </c>
      <c r="F483" s="3"/>
      <c r="G483" s="51">
        <v>50000</v>
      </c>
      <c r="H483" s="64">
        <v>0.01</v>
      </c>
      <c r="I483" s="64">
        <v>35219.44</v>
      </c>
      <c r="J483" s="51">
        <f t="shared" si="16"/>
        <v>35219.450000000004</v>
      </c>
      <c r="K483" s="51"/>
      <c r="L483" s="51"/>
      <c r="M483" s="51">
        <f t="shared" si="17"/>
        <v>50000</v>
      </c>
    </row>
    <row r="484" spans="1:13" ht="14.25">
      <c r="A484" s="21" t="s">
        <v>100</v>
      </c>
      <c r="B484" s="13">
        <v>11</v>
      </c>
      <c r="C484" s="14" t="s">
        <v>31</v>
      </c>
      <c r="D484" s="15">
        <v>3225</v>
      </c>
      <c r="E484" s="3" t="s">
        <v>166</v>
      </c>
      <c r="F484" s="3"/>
      <c r="G484" s="51">
        <v>25000</v>
      </c>
      <c r="H484" s="64">
        <v>0</v>
      </c>
      <c r="I484" s="64">
        <v>21692.44</v>
      </c>
      <c r="J484" s="51">
        <f t="shared" si="16"/>
        <v>21692.44</v>
      </c>
      <c r="K484" s="51"/>
      <c r="L484" s="51"/>
      <c r="M484" s="51">
        <f t="shared" si="17"/>
        <v>25000</v>
      </c>
    </row>
    <row r="485" spans="1:13" ht="14.25">
      <c r="A485" s="21" t="s">
        <v>100</v>
      </c>
      <c r="B485" s="13">
        <v>11</v>
      </c>
      <c r="C485" s="14" t="s">
        <v>31</v>
      </c>
      <c r="D485" s="15">
        <v>3227</v>
      </c>
      <c r="E485" s="3" t="s">
        <v>282</v>
      </c>
      <c r="F485" s="3"/>
      <c r="G485" s="51">
        <v>40000</v>
      </c>
      <c r="H485" s="64">
        <v>0</v>
      </c>
      <c r="I485" s="64">
        <v>25508.09</v>
      </c>
      <c r="J485" s="51">
        <f t="shared" si="16"/>
        <v>25508.09</v>
      </c>
      <c r="K485" s="51"/>
      <c r="L485" s="51"/>
      <c r="M485" s="51">
        <f t="shared" si="17"/>
        <v>40000</v>
      </c>
    </row>
    <row r="486" spans="1:13" ht="14.25">
      <c r="A486" s="21" t="s">
        <v>100</v>
      </c>
      <c r="B486" s="13">
        <v>11</v>
      </c>
      <c r="C486" s="14" t="s">
        <v>31</v>
      </c>
      <c r="D486" s="15">
        <v>3231</v>
      </c>
      <c r="E486" s="3" t="s">
        <v>131</v>
      </c>
      <c r="F486" s="3"/>
      <c r="G486" s="51">
        <v>150000</v>
      </c>
      <c r="H486" s="64">
        <v>0</v>
      </c>
      <c r="I486" s="64">
        <v>88246.94</v>
      </c>
      <c r="J486" s="51">
        <f t="shared" si="16"/>
        <v>88246.94</v>
      </c>
      <c r="K486" s="51"/>
      <c r="L486" s="51"/>
      <c r="M486" s="51">
        <f t="shared" si="17"/>
        <v>150000</v>
      </c>
    </row>
    <row r="487" spans="1:13" ht="14.25">
      <c r="A487" s="21" t="s">
        <v>100</v>
      </c>
      <c r="B487" s="13">
        <v>11</v>
      </c>
      <c r="C487" s="14" t="s">
        <v>31</v>
      </c>
      <c r="D487" s="15">
        <v>3232</v>
      </c>
      <c r="E487" s="3" t="s">
        <v>132</v>
      </c>
      <c r="F487" s="3"/>
      <c r="G487" s="51">
        <v>700000</v>
      </c>
      <c r="H487" s="64">
        <v>504.9</v>
      </c>
      <c r="I487" s="64">
        <v>230800.67</v>
      </c>
      <c r="J487" s="51">
        <f t="shared" si="16"/>
        <v>231305.57</v>
      </c>
      <c r="K487" s="51">
        <v>300000</v>
      </c>
      <c r="L487" s="51"/>
      <c r="M487" s="51">
        <f t="shared" si="17"/>
        <v>400000</v>
      </c>
    </row>
    <row r="488" spans="1:13" ht="14.25">
      <c r="A488" s="21" t="s">
        <v>100</v>
      </c>
      <c r="B488" s="13">
        <v>11</v>
      </c>
      <c r="C488" s="14" t="s">
        <v>31</v>
      </c>
      <c r="D488" s="15">
        <v>3233</v>
      </c>
      <c r="E488" s="3" t="s">
        <v>133</v>
      </c>
      <c r="F488" s="3"/>
      <c r="G488" s="51">
        <v>90000</v>
      </c>
      <c r="H488" s="64">
        <v>0</v>
      </c>
      <c r="I488" s="64">
        <v>38025.2</v>
      </c>
      <c r="J488" s="51">
        <f t="shared" si="16"/>
        <v>38025.2</v>
      </c>
      <c r="K488" s="51">
        <v>40000</v>
      </c>
      <c r="L488" s="51"/>
      <c r="M488" s="51">
        <f t="shared" si="17"/>
        <v>50000</v>
      </c>
    </row>
    <row r="489" spans="1:13" ht="14.25">
      <c r="A489" s="21" t="s">
        <v>100</v>
      </c>
      <c r="B489" s="13">
        <v>11</v>
      </c>
      <c r="C489" s="14" t="s">
        <v>31</v>
      </c>
      <c r="D489" s="15">
        <v>3234</v>
      </c>
      <c r="E489" s="3" t="s">
        <v>134</v>
      </c>
      <c r="F489" s="3"/>
      <c r="G489" s="51">
        <v>12500</v>
      </c>
      <c r="H489" s="64">
        <v>0</v>
      </c>
      <c r="I489" s="64">
        <v>4092.04</v>
      </c>
      <c r="J489" s="51">
        <f t="shared" si="16"/>
        <v>4092.04</v>
      </c>
      <c r="K489" s="51"/>
      <c r="L489" s="51"/>
      <c r="M489" s="51">
        <f t="shared" si="17"/>
        <v>12500</v>
      </c>
    </row>
    <row r="490" spans="1:13" ht="14.25">
      <c r="A490" s="21" t="s">
        <v>100</v>
      </c>
      <c r="B490" s="13">
        <v>11</v>
      </c>
      <c r="C490" s="14" t="s">
        <v>31</v>
      </c>
      <c r="D490" s="15">
        <v>3235</v>
      </c>
      <c r="E490" s="3" t="s">
        <v>49</v>
      </c>
      <c r="F490" s="3"/>
      <c r="G490" s="51">
        <v>40000</v>
      </c>
      <c r="H490" s="64">
        <v>0</v>
      </c>
      <c r="I490" s="64">
        <v>31500</v>
      </c>
      <c r="J490" s="51">
        <f t="shared" si="16"/>
        <v>31500</v>
      </c>
      <c r="K490" s="51"/>
      <c r="L490" s="51"/>
      <c r="M490" s="51">
        <f t="shared" si="17"/>
        <v>40000</v>
      </c>
    </row>
    <row r="491" spans="1:13" ht="14.25">
      <c r="A491" s="21" t="s">
        <v>100</v>
      </c>
      <c r="B491" s="13">
        <v>11</v>
      </c>
      <c r="C491" s="14" t="s">
        <v>31</v>
      </c>
      <c r="D491" s="15">
        <v>3236</v>
      </c>
      <c r="E491" s="3" t="s">
        <v>135</v>
      </c>
      <c r="F491" s="3"/>
      <c r="G491" s="51">
        <v>30000</v>
      </c>
      <c r="H491" s="64">
        <v>0</v>
      </c>
      <c r="I491" s="64">
        <v>1649.03</v>
      </c>
      <c r="J491" s="51">
        <f t="shared" si="16"/>
        <v>1649.03</v>
      </c>
      <c r="K491" s="51"/>
      <c r="L491" s="51"/>
      <c r="M491" s="51">
        <f t="shared" si="17"/>
        <v>30000</v>
      </c>
    </row>
    <row r="492" spans="1:13" ht="14.25">
      <c r="A492" s="21" t="s">
        <v>100</v>
      </c>
      <c r="B492" s="13">
        <v>11</v>
      </c>
      <c r="C492" s="14" t="s">
        <v>31</v>
      </c>
      <c r="D492" s="15">
        <v>3237</v>
      </c>
      <c r="E492" s="3" t="s">
        <v>43</v>
      </c>
      <c r="F492" s="3"/>
      <c r="G492" s="51">
        <v>80000</v>
      </c>
      <c r="H492" s="64">
        <v>0</v>
      </c>
      <c r="I492" s="64">
        <v>41573.5</v>
      </c>
      <c r="J492" s="51">
        <f t="shared" si="16"/>
        <v>41573.5</v>
      </c>
      <c r="K492" s="51"/>
      <c r="L492" s="51"/>
      <c r="M492" s="51">
        <f t="shared" si="17"/>
        <v>80000</v>
      </c>
    </row>
    <row r="493" spans="1:13" ht="14.25">
      <c r="A493" s="21" t="s">
        <v>100</v>
      </c>
      <c r="B493" s="13">
        <v>11</v>
      </c>
      <c r="C493" s="14" t="s">
        <v>31</v>
      </c>
      <c r="D493" s="15">
        <v>3238</v>
      </c>
      <c r="E493" s="3" t="s">
        <v>136</v>
      </c>
      <c r="F493" s="3"/>
      <c r="G493" s="51">
        <v>20000</v>
      </c>
      <c r="H493" s="64">
        <v>0</v>
      </c>
      <c r="I493" s="64">
        <v>10621.76</v>
      </c>
      <c r="J493" s="51">
        <f t="shared" si="16"/>
        <v>10621.76</v>
      </c>
      <c r="K493" s="51"/>
      <c r="L493" s="51"/>
      <c r="M493" s="51">
        <f t="shared" si="17"/>
        <v>20000</v>
      </c>
    </row>
    <row r="494" spans="1:13" ht="14.25">
      <c r="A494" s="21" t="s">
        <v>100</v>
      </c>
      <c r="B494" s="13">
        <v>11</v>
      </c>
      <c r="C494" s="14" t="s">
        <v>31</v>
      </c>
      <c r="D494" s="15">
        <v>3239</v>
      </c>
      <c r="E494" s="3" t="s">
        <v>48</v>
      </c>
      <c r="F494" s="3"/>
      <c r="G494" s="51">
        <v>210352</v>
      </c>
      <c r="H494" s="64">
        <v>0</v>
      </c>
      <c r="I494" s="64">
        <v>212407.7</v>
      </c>
      <c r="J494" s="51">
        <f t="shared" si="16"/>
        <v>212407.7</v>
      </c>
      <c r="K494" s="51"/>
      <c r="L494" s="51"/>
      <c r="M494" s="51">
        <f t="shared" si="17"/>
        <v>210352</v>
      </c>
    </row>
    <row r="495" spans="1:13" ht="14.25">
      <c r="A495" s="12" t="s">
        <v>100</v>
      </c>
      <c r="B495" s="13">
        <v>11</v>
      </c>
      <c r="C495" s="14" t="s">
        <v>31</v>
      </c>
      <c r="D495" s="15">
        <v>3241</v>
      </c>
      <c r="E495" s="3" t="s">
        <v>273</v>
      </c>
      <c r="F495" s="3"/>
      <c r="G495" s="51">
        <v>15000</v>
      </c>
      <c r="H495" s="64">
        <v>0</v>
      </c>
      <c r="I495" s="64">
        <v>0</v>
      </c>
      <c r="J495" s="51">
        <f t="shared" si="16"/>
        <v>0</v>
      </c>
      <c r="K495" s="51">
        <v>10000</v>
      </c>
      <c r="L495" s="51"/>
      <c r="M495" s="51">
        <f t="shared" si="17"/>
        <v>5000</v>
      </c>
    </row>
    <row r="496" spans="1:13" ht="28.5">
      <c r="A496" s="21" t="s">
        <v>100</v>
      </c>
      <c r="B496" s="13">
        <v>11</v>
      </c>
      <c r="C496" s="14" t="s">
        <v>31</v>
      </c>
      <c r="D496" s="15">
        <v>3291</v>
      </c>
      <c r="E496" s="3" t="s">
        <v>167</v>
      </c>
      <c r="F496" s="3"/>
      <c r="G496" s="51">
        <v>300000</v>
      </c>
      <c r="H496" s="64">
        <v>0</v>
      </c>
      <c r="I496" s="64">
        <v>236505.66</v>
      </c>
      <c r="J496" s="51">
        <f t="shared" si="16"/>
        <v>236505.66</v>
      </c>
      <c r="K496" s="51"/>
      <c r="L496" s="51"/>
      <c r="M496" s="51">
        <f t="shared" si="17"/>
        <v>300000</v>
      </c>
    </row>
    <row r="497" spans="1:13" ht="14.25">
      <c r="A497" s="21" t="s">
        <v>100</v>
      </c>
      <c r="B497" s="13">
        <v>11</v>
      </c>
      <c r="C497" s="14" t="s">
        <v>31</v>
      </c>
      <c r="D497" s="15">
        <v>3292</v>
      </c>
      <c r="E497" s="3" t="s">
        <v>137</v>
      </c>
      <c r="F497" s="3"/>
      <c r="G497" s="51">
        <v>90000</v>
      </c>
      <c r="H497" s="64">
        <v>0</v>
      </c>
      <c r="I497" s="64">
        <v>9535.84</v>
      </c>
      <c r="J497" s="51">
        <f t="shared" si="16"/>
        <v>9535.84</v>
      </c>
      <c r="K497" s="51"/>
      <c r="L497" s="51"/>
      <c r="M497" s="51">
        <f t="shared" si="17"/>
        <v>90000</v>
      </c>
    </row>
    <row r="498" spans="1:13" ht="14.25">
      <c r="A498" s="21" t="s">
        <v>100</v>
      </c>
      <c r="B498" s="13">
        <v>11</v>
      </c>
      <c r="C498" s="14" t="s">
        <v>31</v>
      </c>
      <c r="D498" s="15">
        <v>3293</v>
      </c>
      <c r="E498" s="3" t="s">
        <v>138</v>
      </c>
      <c r="F498" s="3"/>
      <c r="G498" s="51">
        <v>70000</v>
      </c>
      <c r="H498" s="64">
        <v>0</v>
      </c>
      <c r="I498" s="64">
        <v>20229.08</v>
      </c>
      <c r="J498" s="51">
        <f t="shared" si="16"/>
        <v>20229.08</v>
      </c>
      <c r="K498" s="51">
        <v>20000</v>
      </c>
      <c r="L498" s="51"/>
      <c r="M498" s="51">
        <f t="shared" si="17"/>
        <v>50000</v>
      </c>
    </row>
    <row r="499" spans="1:13" ht="14.25">
      <c r="A499" s="21" t="s">
        <v>100</v>
      </c>
      <c r="B499" s="13">
        <v>11</v>
      </c>
      <c r="C499" s="14" t="s">
        <v>31</v>
      </c>
      <c r="D499" s="15">
        <v>3295</v>
      </c>
      <c r="E499" s="3" t="s">
        <v>272</v>
      </c>
      <c r="F499" s="3"/>
      <c r="G499" s="51">
        <v>10000</v>
      </c>
      <c r="H499" s="64">
        <v>0</v>
      </c>
      <c r="I499" s="64">
        <v>5150.44</v>
      </c>
      <c r="J499" s="51">
        <f t="shared" si="16"/>
        <v>5150.44</v>
      </c>
      <c r="K499" s="51"/>
      <c r="L499" s="51"/>
      <c r="M499" s="51">
        <f t="shared" si="17"/>
        <v>10000</v>
      </c>
    </row>
    <row r="500" spans="1:13" ht="14.25">
      <c r="A500" s="21" t="s">
        <v>100</v>
      </c>
      <c r="B500" s="13">
        <v>11</v>
      </c>
      <c r="C500" s="14" t="s">
        <v>31</v>
      </c>
      <c r="D500" s="15">
        <v>3299</v>
      </c>
      <c r="E500" s="3" t="s">
        <v>139</v>
      </c>
      <c r="F500" s="3"/>
      <c r="G500" s="51">
        <v>40000</v>
      </c>
      <c r="H500" s="64">
        <v>0</v>
      </c>
      <c r="I500" s="64">
        <v>500</v>
      </c>
      <c r="J500" s="51">
        <f t="shared" si="16"/>
        <v>500</v>
      </c>
      <c r="K500" s="51">
        <v>30000</v>
      </c>
      <c r="L500" s="51"/>
      <c r="M500" s="51">
        <f t="shared" si="17"/>
        <v>10000</v>
      </c>
    </row>
    <row r="501" spans="1:13" ht="14.25">
      <c r="A501" s="21" t="s">
        <v>100</v>
      </c>
      <c r="B501" s="13">
        <v>11</v>
      </c>
      <c r="C501" s="14" t="s">
        <v>31</v>
      </c>
      <c r="D501" s="15">
        <v>3431</v>
      </c>
      <c r="E501" s="3" t="s">
        <v>168</v>
      </c>
      <c r="F501" s="3"/>
      <c r="G501" s="51">
        <v>3600</v>
      </c>
      <c r="H501" s="51">
        <v>0</v>
      </c>
      <c r="I501" s="51">
        <v>0</v>
      </c>
      <c r="J501" s="51">
        <f t="shared" si="16"/>
        <v>0</v>
      </c>
      <c r="K501" s="51">
        <v>3000</v>
      </c>
      <c r="L501" s="51"/>
      <c r="M501" s="51">
        <f t="shared" si="17"/>
        <v>600</v>
      </c>
    </row>
    <row r="502" spans="1:13" ht="14.25">
      <c r="A502" s="21" t="s">
        <v>100</v>
      </c>
      <c r="B502" s="13">
        <v>11</v>
      </c>
      <c r="C502" s="14" t="s">
        <v>31</v>
      </c>
      <c r="D502" s="15">
        <v>3433</v>
      </c>
      <c r="E502" s="3" t="s">
        <v>140</v>
      </c>
      <c r="F502" s="3"/>
      <c r="G502" s="51">
        <v>3600</v>
      </c>
      <c r="H502" s="64">
        <v>0</v>
      </c>
      <c r="I502" s="64">
        <v>128.66</v>
      </c>
      <c r="J502" s="51">
        <f t="shared" si="16"/>
        <v>128.66</v>
      </c>
      <c r="K502" s="51">
        <v>3000</v>
      </c>
      <c r="L502" s="51"/>
      <c r="M502" s="51">
        <f t="shared" si="17"/>
        <v>600</v>
      </c>
    </row>
    <row r="503" spans="1:13" ht="14.25">
      <c r="A503" s="21" t="s">
        <v>100</v>
      </c>
      <c r="B503" s="13">
        <v>11</v>
      </c>
      <c r="C503" s="14" t="s">
        <v>31</v>
      </c>
      <c r="D503" s="15">
        <v>3434</v>
      </c>
      <c r="E503" s="3" t="s">
        <v>141</v>
      </c>
      <c r="F503" s="3"/>
      <c r="G503" s="51">
        <v>7000</v>
      </c>
      <c r="H503" s="64">
        <v>0</v>
      </c>
      <c r="I503" s="64">
        <v>400</v>
      </c>
      <c r="J503" s="51">
        <f t="shared" si="16"/>
        <v>400</v>
      </c>
      <c r="K503" s="51">
        <v>5000</v>
      </c>
      <c r="L503" s="51"/>
      <c r="M503" s="51">
        <f t="shared" si="17"/>
        <v>2000</v>
      </c>
    </row>
    <row r="504" spans="1:13" ht="14.25">
      <c r="A504" s="21" t="s">
        <v>100</v>
      </c>
      <c r="B504" s="13">
        <v>11</v>
      </c>
      <c r="C504" s="14" t="s">
        <v>31</v>
      </c>
      <c r="D504" s="15">
        <v>4221</v>
      </c>
      <c r="E504" s="3" t="s">
        <v>144</v>
      </c>
      <c r="F504" s="3"/>
      <c r="G504" s="51">
        <v>50000</v>
      </c>
      <c r="H504" s="64">
        <v>0</v>
      </c>
      <c r="I504" s="64">
        <v>3375</v>
      </c>
      <c r="J504" s="51">
        <f t="shared" si="16"/>
        <v>3375</v>
      </c>
      <c r="K504" s="51">
        <v>20000</v>
      </c>
      <c r="L504" s="51"/>
      <c r="M504" s="51">
        <f t="shared" si="17"/>
        <v>30000</v>
      </c>
    </row>
    <row r="505" spans="1:13" ht="14.25">
      <c r="A505" s="21" t="s">
        <v>100</v>
      </c>
      <c r="B505" s="13">
        <v>11</v>
      </c>
      <c r="C505" s="14" t="s">
        <v>31</v>
      </c>
      <c r="D505" s="15">
        <v>4222</v>
      </c>
      <c r="E505" s="3" t="s">
        <v>145</v>
      </c>
      <c r="F505" s="3"/>
      <c r="G505" s="51">
        <v>20000</v>
      </c>
      <c r="H505" s="64">
        <v>0</v>
      </c>
      <c r="I505" s="64">
        <v>20000</v>
      </c>
      <c r="J505" s="51">
        <f t="shared" si="16"/>
        <v>20000</v>
      </c>
      <c r="K505" s="51"/>
      <c r="L505" s="51"/>
      <c r="M505" s="51">
        <f t="shared" si="17"/>
        <v>20000</v>
      </c>
    </row>
    <row r="506" spans="1:13" ht="14.25">
      <c r="A506" s="21" t="s">
        <v>100</v>
      </c>
      <c r="B506" s="13">
        <v>11</v>
      </c>
      <c r="C506" s="14" t="s">
        <v>31</v>
      </c>
      <c r="D506" s="15">
        <v>4223</v>
      </c>
      <c r="E506" s="3" t="s">
        <v>146</v>
      </c>
      <c r="F506" s="3"/>
      <c r="G506" s="51">
        <v>20000</v>
      </c>
      <c r="H506" s="64">
        <v>0</v>
      </c>
      <c r="I506" s="64">
        <v>0</v>
      </c>
      <c r="J506" s="51">
        <f t="shared" si="16"/>
        <v>0</v>
      </c>
      <c r="K506" s="51"/>
      <c r="L506" s="51"/>
      <c r="M506" s="51">
        <f t="shared" si="17"/>
        <v>20000</v>
      </c>
    </row>
    <row r="507" spans="1:13" ht="14.25">
      <c r="A507" s="21" t="s">
        <v>100</v>
      </c>
      <c r="B507" s="13">
        <v>11</v>
      </c>
      <c r="C507" s="14" t="s">
        <v>31</v>
      </c>
      <c r="D507" s="15">
        <v>4225</v>
      </c>
      <c r="E507" s="3" t="s">
        <v>149</v>
      </c>
      <c r="F507" s="3"/>
      <c r="G507" s="51">
        <v>20000</v>
      </c>
      <c r="H507" s="64">
        <v>0</v>
      </c>
      <c r="I507" s="64">
        <v>0</v>
      </c>
      <c r="J507" s="51">
        <f t="shared" si="16"/>
        <v>0</v>
      </c>
      <c r="K507" s="51"/>
      <c r="L507" s="51"/>
      <c r="M507" s="51">
        <f t="shared" si="17"/>
        <v>20000</v>
      </c>
    </row>
    <row r="508" spans="1:13" ht="14.25">
      <c r="A508" s="21" t="s">
        <v>100</v>
      </c>
      <c r="B508" s="13">
        <v>11</v>
      </c>
      <c r="C508" s="14" t="s">
        <v>31</v>
      </c>
      <c r="D508" s="15">
        <v>4227</v>
      </c>
      <c r="E508" s="3" t="s">
        <v>147</v>
      </c>
      <c r="F508" s="3"/>
      <c r="G508" s="51">
        <v>20000</v>
      </c>
      <c r="H508" s="64">
        <v>0</v>
      </c>
      <c r="I508" s="64">
        <v>0</v>
      </c>
      <c r="J508" s="51">
        <f t="shared" si="16"/>
        <v>0</v>
      </c>
      <c r="K508" s="51"/>
      <c r="L508" s="51"/>
      <c r="M508" s="51">
        <f t="shared" si="17"/>
        <v>20000</v>
      </c>
    </row>
    <row r="509" spans="1:13" s="30" customFormat="1" ht="15">
      <c r="A509" s="82" t="s">
        <v>388</v>
      </c>
      <c r="B509" s="83"/>
      <c r="C509" s="83"/>
      <c r="D509" s="84"/>
      <c r="E509" s="1" t="s">
        <v>42</v>
      </c>
      <c r="F509" s="1"/>
      <c r="G509" s="11">
        <f>SUM(G510:G512)</f>
        <v>100000</v>
      </c>
      <c r="H509" s="11">
        <f>SUM(H510:H512)</f>
        <v>0</v>
      </c>
      <c r="I509" s="11">
        <f>SUM(I510:I512)</f>
        <v>18571.93</v>
      </c>
      <c r="J509" s="11">
        <f t="shared" si="16"/>
        <v>18571.93</v>
      </c>
      <c r="K509" s="11">
        <f>SUM(K510:K512)</f>
        <v>20000</v>
      </c>
      <c r="L509" s="11">
        <f>SUM(L510:L512)</f>
        <v>0</v>
      </c>
      <c r="M509" s="11">
        <f t="shared" si="17"/>
        <v>80000</v>
      </c>
    </row>
    <row r="510" spans="1:13" ht="14.25">
      <c r="A510" s="12" t="s">
        <v>388</v>
      </c>
      <c r="B510" s="13">
        <v>11</v>
      </c>
      <c r="C510" s="18" t="s">
        <v>31</v>
      </c>
      <c r="D510" s="45">
        <v>3232</v>
      </c>
      <c r="E510" s="3" t="s">
        <v>132</v>
      </c>
      <c r="F510" s="3"/>
      <c r="G510" s="51">
        <v>10000</v>
      </c>
      <c r="H510" s="64">
        <v>0</v>
      </c>
      <c r="I510" s="64">
        <v>0</v>
      </c>
      <c r="J510" s="51">
        <f t="shared" si="16"/>
        <v>0</v>
      </c>
      <c r="K510" s="51"/>
      <c r="L510" s="51"/>
      <c r="M510" s="51">
        <f t="shared" si="17"/>
        <v>10000</v>
      </c>
    </row>
    <row r="511" spans="1:13" ht="14.25">
      <c r="A511" s="12" t="s">
        <v>388</v>
      </c>
      <c r="B511" s="13">
        <v>11</v>
      </c>
      <c r="C511" s="18" t="s">
        <v>31</v>
      </c>
      <c r="D511" s="46">
        <v>3235</v>
      </c>
      <c r="E511" s="3" t="s">
        <v>49</v>
      </c>
      <c r="F511" s="3"/>
      <c r="G511" s="51">
        <v>80000</v>
      </c>
      <c r="H511" s="64">
        <v>0</v>
      </c>
      <c r="I511" s="64">
        <v>18571.93</v>
      </c>
      <c r="J511" s="51">
        <f t="shared" si="16"/>
        <v>18571.93</v>
      </c>
      <c r="K511" s="51">
        <v>20000</v>
      </c>
      <c r="L511" s="51"/>
      <c r="M511" s="51">
        <f t="shared" si="17"/>
        <v>60000</v>
      </c>
    </row>
    <row r="512" spans="1:13" ht="14.25">
      <c r="A512" s="12" t="s">
        <v>388</v>
      </c>
      <c r="B512" s="13">
        <v>11</v>
      </c>
      <c r="C512" s="18" t="s">
        <v>31</v>
      </c>
      <c r="D512" s="15">
        <v>3292</v>
      </c>
      <c r="E512" s="3" t="s">
        <v>137</v>
      </c>
      <c r="F512" s="3"/>
      <c r="G512" s="51">
        <v>10000</v>
      </c>
      <c r="H512" s="64">
        <v>0</v>
      </c>
      <c r="I512" s="64">
        <v>0</v>
      </c>
      <c r="J512" s="51">
        <f t="shared" si="16"/>
        <v>0</v>
      </c>
      <c r="K512" s="51"/>
      <c r="L512" s="51"/>
      <c r="M512" s="51">
        <f t="shared" si="17"/>
        <v>10000</v>
      </c>
    </row>
    <row r="513" spans="1:13" s="37" customFormat="1" ht="75">
      <c r="A513" s="93" t="s">
        <v>355</v>
      </c>
      <c r="B513" s="94"/>
      <c r="C513" s="94"/>
      <c r="D513" s="95"/>
      <c r="E513" s="1" t="s">
        <v>356</v>
      </c>
      <c r="F513" s="1" t="s">
        <v>288</v>
      </c>
      <c r="G513" s="11">
        <f>SUM(G514)</f>
        <v>1900000</v>
      </c>
      <c r="H513" s="11">
        <f>SUM(H514)</f>
        <v>1113552.25</v>
      </c>
      <c r="I513" s="11">
        <f>SUM(I514)</f>
        <v>786447.75</v>
      </c>
      <c r="J513" s="11">
        <f t="shared" si="16"/>
        <v>1900000</v>
      </c>
      <c r="K513" s="11">
        <f>SUM(K514)</f>
        <v>0</v>
      </c>
      <c r="L513" s="11">
        <f>SUM(L514)</f>
        <v>0</v>
      </c>
      <c r="M513" s="11">
        <f t="shared" si="17"/>
        <v>1900000</v>
      </c>
    </row>
    <row r="514" spans="1:13" s="34" customFormat="1" ht="28.5">
      <c r="A514" s="21" t="s">
        <v>355</v>
      </c>
      <c r="B514" s="13">
        <v>11</v>
      </c>
      <c r="C514" s="17" t="s">
        <v>31</v>
      </c>
      <c r="D514" s="15">
        <v>4233</v>
      </c>
      <c r="E514" s="3" t="s">
        <v>157</v>
      </c>
      <c r="F514" s="6"/>
      <c r="G514" s="51">
        <v>1900000</v>
      </c>
      <c r="H514" s="64">
        <v>1113552.25</v>
      </c>
      <c r="I514" s="64">
        <v>786447.75</v>
      </c>
      <c r="J514" s="51">
        <f t="shared" si="16"/>
        <v>1900000</v>
      </c>
      <c r="K514" s="51"/>
      <c r="L514" s="51"/>
      <c r="M514" s="51">
        <f t="shared" si="17"/>
        <v>1900000</v>
      </c>
    </row>
    <row r="515" spans="1:13" ht="75">
      <c r="A515" s="82" t="s">
        <v>84</v>
      </c>
      <c r="B515" s="83"/>
      <c r="C515" s="83"/>
      <c r="D515" s="84"/>
      <c r="E515" s="1" t="s">
        <v>104</v>
      </c>
      <c r="F515" s="1" t="s">
        <v>288</v>
      </c>
      <c r="G515" s="11">
        <f>SUM(G516:G525)</f>
        <v>12958774</v>
      </c>
      <c r="H515" s="11">
        <f>SUM(H516:H525)</f>
        <v>6601366.96</v>
      </c>
      <c r="I515" s="11">
        <f>SUM(I516:I525)</f>
        <v>5070134.59</v>
      </c>
      <c r="J515" s="11">
        <f t="shared" si="16"/>
        <v>11671501.55</v>
      </c>
      <c r="K515" s="11">
        <f>SUM(K516:K525)</f>
        <v>690000</v>
      </c>
      <c r="L515" s="11">
        <f>SUM(L516:L525)</f>
        <v>0</v>
      </c>
      <c r="M515" s="11">
        <f t="shared" si="17"/>
        <v>12268774</v>
      </c>
    </row>
    <row r="516" spans="1:13" ht="14.25">
      <c r="A516" s="12" t="s">
        <v>84</v>
      </c>
      <c r="B516" s="13">
        <v>11</v>
      </c>
      <c r="C516" s="14" t="s">
        <v>31</v>
      </c>
      <c r="D516" s="15">
        <v>3232</v>
      </c>
      <c r="E516" s="3" t="s">
        <v>132</v>
      </c>
      <c r="F516" s="3"/>
      <c r="G516" s="59">
        <v>4750000</v>
      </c>
      <c r="H516" s="64">
        <v>3163096.8</v>
      </c>
      <c r="I516" s="64">
        <v>1586173.45</v>
      </c>
      <c r="J516" s="59">
        <f t="shared" si="16"/>
        <v>4749270.25</v>
      </c>
      <c r="K516" s="59">
        <v>55000</v>
      </c>
      <c r="L516" s="59"/>
      <c r="M516" s="59">
        <f t="shared" si="17"/>
        <v>4695000</v>
      </c>
    </row>
    <row r="517" spans="1:13" ht="28.5">
      <c r="A517" s="12" t="s">
        <v>84</v>
      </c>
      <c r="B517" s="13">
        <v>11</v>
      </c>
      <c r="C517" s="14" t="s">
        <v>31</v>
      </c>
      <c r="D517" s="15">
        <v>3631</v>
      </c>
      <c r="E517" s="3" t="s">
        <v>389</v>
      </c>
      <c r="F517" s="3"/>
      <c r="G517" s="59">
        <v>250000</v>
      </c>
      <c r="H517" s="64">
        <v>0</v>
      </c>
      <c r="I517" s="64">
        <v>0</v>
      </c>
      <c r="J517" s="59">
        <f t="shared" si="16"/>
        <v>0</v>
      </c>
      <c r="K517" s="59"/>
      <c r="L517" s="59"/>
      <c r="M517" s="59">
        <f t="shared" si="17"/>
        <v>250000</v>
      </c>
    </row>
    <row r="518" spans="1:13" ht="28.5">
      <c r="A518" s="12" t="s">
        <v>84</v>
      </c>
      <c r="B518" s="13">
        <v>11</v>
      </c>
      <c r="C518" s="14" t="s">
        <v>31</v>
      </c>
      <c r="D518" s="15">
        <v>3632</v>
      </c>
      <c r="E518" s="3" t="s">
        <v>390</v>
      </c>
      <c r="F518" s="3"/>
      <c r="G518" s="59">
        <v>100000</v>
      </c>
      <c r="H518" s="64">
        <v>0</v>
      </c>
      <c r="I518" s="64">
        <v>0</v>
      </c>
      <c r="J518" s="59">
        <f t="shared" si="16"/>
        <v>0</v>
      </c>
      <c r="K518" s="59"/>
      <c r="L518" s="59"/>
      <c r="M518" s="59">
        <f t="shared" si="17"/>
        <v>100000</v>
      </c>
    </row>
    <row r="519" spans="1:13" ht="14.25">
      <c r="A519" s="12" t="s">
        <v>84</v>
      </c>
      <c r="B519" s="13">
        <v>11</v>
      </c>
      <c r="C519" s="17" t="s">
        <v>31</v>
      </c>
      <c r="D519" s="15">
        <v>4126</v>
      </c>
      <c r="E519" s="3" t="s">
        <v>4</v>
      </c>
      <c r="F519" s="3"/>
      <c r="G519" s="59">
        <v>1100000</v>
      </c>
      <c r="H519" s="64">
        <v>1031806.3</v>
      </c>
      <c r="I519" s="64">
        <v>0</v>
      </c>
      <c r="J519" s="59">
        <f aca="true" t="shared" si="18" ref="J519:J584">H519+I519</f>
        <v>1031806.3</v>
      </c>
      <c r="K519" s="59"/>
      <c r="L519" s="59"/>
      <c r="M519" s="59">
        <f aca="true" t="shared" si="19" ref="M519:M584">G519-K519+L519</f>
        <v>1100000</v>
      </c>
    </row>
    <row r="520" spans="1:13" ht="14.25">
      <c r="A520" s="12" t="s">
        <v>84</v>
      </c>
      <c r="B520" s="13">
        <v>11</v>
      </c>
      <c r="C520" s="17" t="s">
        <v>31</v>
      </c>
      <c r="D520" s="15">
        <v>4214</v>
      </c>
      <c r="E520" s="3" t="s">
        <v>169</v>
      </c>
      <c r="F520" s="3"/>
      <c r="G520" s="59">
        <v>5658774</v>
      </c>
      <c r="H520" s="64">
        <v>1929713.86</v>
      </c>
      <c r="I520" s="64">
        <v>3417086.14</v>
      </c>
      <c r="J520" s="59">
        <f t="shared" si="18"/>
        <v>5346800</v>
      </c>
      <c r="K520" s="59">
        <v>280000</v>
      </c>
      <c r="L520" s="59"/>
      <c r="M520" s="59">
        <f t="shared" si="19"/>
        <v>5378774</v>
      </c>
    </row>
    <row r="521" spans="1:13" ht="14.25">
      <c r="A521" s="12" t="s">
        <v>84</v>
      </c>
      <c r="B521" s="13">
        <v>11</v>
      </c>
      <c r="C521" s="17" t="s">
        <v>31</v>
      </c>
      <c r="D521" s="15">
        <v>4511</v>
      </c>
      <c r="E521" s="3" t="s">
        <v>151</v>
      </c>
      <c r="F521" s="3"/>
      <c r="G521" s="59">
        <v>800000</v>
      </c>
      <c r="H521" s="64">
        <v>409375</v>
      </c>
      <c r="I521" s="64">
        <v>46875</v>
      </c>
      <c r="J521" s="59">
        <f t="shared" si="18"/>
        <v>456250</v>
      </c>
      <c r="K521" s="69">
        <v>255000</v>
      </c>
      <c r="L521" s="59"/>
      <c r="M521" s="59">
        <f t="shared" si="19"/>
        <v>545000</v>
      </c>
    </row>
    <row r="522" spans="1:13" ht="14.25">
      <c r="A522" s="12" t="s">
        <v>84</v>
      </c>
      <c r="B522" s="13">
        <v>11</v>
      </c>
      <c r="C522" s="17" t="s">
        <v>31</v>
      </c>
      <c r="D522" s="18" t="s">
        <v>83</v>
      </c>
      <c r="E522" s="3" t="s">
        <v>170</v>
      </c>
      <c r="F522" s="3"/>
      <c r="G522" s="59">
        <v>200000</v>
      </c>
      <c r="H522" s="64">
        <v>67375</v>
      </c>
      <c r="I522" s="64">
        <v>20000</v>
      </c>
      <c r="J522" s="59">
        <f t="shared" si="18"/>
        <v>87375</v>
      </c>
      <c r="K522" s="59">
        <v>100000</v>
      </c>
      <c r="L522" s="59"/>
      <c r="M522" s="59">
        <f t="shared" si="19"/>
        <v>100000</v>
      </c>
    </row>
    <row r="523" spans="1:13" ht="14.25">
      <c r="A523" s="12" t="s">
        <v>84</v>
      </c>
      <c r="B523" s="13">
        <v>52</v>
      </c>
      <c r="C523" s="17" t="s">
        <v>31</v>
      </c>
      <c r="D523" s="18">
        <v>3232</v>
      </c>
      <c r="E523" s="3" t="s">
        <v>132</v>
      </c>
      <c r="F523" s="3"/>
      <c r="G523" s="59">
        <v>50000</v>
      </c>
      <c r="H523" s="59"/>
      <c r="I523" s="59"/>
      <c r="J523" s="59">
        <f t="shared" si="18"/>
        <v>0</v>
      </c>
      <c r="K523" s="59"/>
      <c r="L523" s="59"/>
      <c r="M523" s="59">
        <f t="shared" si="19"/>
        <v>50000</v>
      </c>
    </row>
    <row r="524" spans="1:13" ht="14.25">
      <c r="A524" s="12" t="s">
        <v>84</v>
      </c>
      <c r="B524" s="13">
        <v>52</v>
      </c>
      <c r="C524" s="17" t="s">
        <v>31</v>
      </c>
      <c r="D524" s="18" t="s">
        <v>91</v>
      </c>
      <c r="E524" s="3" t="s">
        <v>4</v>
      </c>
      <c r="F524" s="3"/>
      <c r="G524" s="59">
        <v>50000</v>
      </c>
      <c r="H524" s="59"/>
      <c r="I524" s="59"/>
      <c r="J524" s="59">
        <f t="shared" si="18"/>
        <v>0</v>
      </c>
      <c r="K524" s="59"/>
      <c r="L524" s="59"/>
      <c r="M524" s="59">
        <f t="shared" si="19"/>
        <v>50000</v>
      </c>
    </row>
    <row r="525" spans="1:13" ht="14.25">
      <c r="A525" s="12" t="s">
        <v>84</v>
      </c>
      <c r="B525" s="13">
        <v>52</v>
      </c>
      <c r="C525" s="18" t="s">
        <v>31</v>
      </c>
      <c r="D525" s="18">
        <v>4214</v>
      </c>
      <c r="E525" s="3" t="s">
        <v>169</v>
      </c>
      <c r="F525" s="3"/>
      <c r="G525" s="59">
        <v>0</v>
      </c>
      <c r="H525" s="59"/>
      <c r="I525" s="59"/>
      <c r="J525" s="59">
        <f t="shared" si="18"/>
        <v>0</v>
      </c>
      <c r="K525" s="59"/>
      <c r="L525" s="59"/>
      <c r="M525" s="59">
        <f t="shared" si="19"/>
        <v>0</v>
      </c>
    </row>
    <row r="526" spans="1:13" s="30" customFormat="1" ht="75">
      <c r="A526" s="82" t="s">
        <v>110</v>
      </c>
      <c r="B526" s="83"/>
      <c r="C526" s="83"/>
      <c r="D526" s="84"/>
      <c r="E526" s="1" t="s">
        <v>106</v>
      </c>
      <c r="F526" s="1" t="s">
        <v>288</v>
      </c>
      <c r="G526" s="56">
        <f>SUM(G527)</f>
        <v>600000</v>
      </c>
      <c r="H526" s="56">
        <f>SUM(H527)</f>
        <v>176375.05</v>
      </c>
      <c r="I526" s="56">
        <f>SUM(I527)</f>
        <v>422805.45</v>
      </c>
      <c r="J526" s="56">
        <f t="shared" si="18"/>
        <v>599180.5</v>
      </c>
      <c r="K526" s="56">
        <f>SUM(K527)</f>
        <v>0</v>
      </c>
      <c r="L526" s="56">
        <f>SUM(L527)</f>
        <v>0</v>
      </c>
      <c r="M526" s="56">
        <f t="shared" si="19"/>
        <v>600000</v>
      </c>
    </row>
    <row r="527" spans="1:13" ht="14.25">
      <c r="A527" s="21" t="s">
        <v>110</v>
      </c>
      <c r="B527" s="13">
        <v>11</v>
      </c>
      <c r="C527" s="17" t="s">
        <v>31</v>
      </c>
      <c r="D527" s="18" t="s">
        <v>91</v>
      </c>
      <c r="E527" s="3" t="s">
        <v>4</v>
      </c>
      <c r="F527" s="3"/>
      <c r="G527" s="54">
        <v>600000</v>
      </c>
      <c r="H527" s="64">
        <v>176375.05</v>
      </c>
      <c r="I527" s="64">
        <v>422805.45</v>
      </c>
      <c r="J527" s="54">
        <f t="shared" si="18"/>
        <v>599180.5</v>
      </c>
      <c r="K527" s="54"/>
      <c r="L527" s="54"/>
      <c r="M527" s="54">
        <f t="shared" si="19"/>
        <v>600000</v>
      </c>
    </row>
    <row r="528" spans="1:13" ht="75">
      <c r="A528" s="82" t="s">
        <v>175</v>
      </c>
      <c r="B528" s="83"/>
      <c r="C528" s="83"/>
      <c r="D528" s="84"/>
      <c r="E528" s="1" t="s">
        <v>332</v>
      </c>
      <c r="F528" s="1" t="s">
        <v>288</v>
      </c>
      <c r="G528" s="11">
        <f>SUM(G529:G534)</f>
        <v>62500</v>
      </c>
      <c r="H528" s="11">
        <f>SUM(H529:H534)</f>
        <v>0</v>
      </c>
      <c r="I528" s="11">
        <f>SUM(I529:I534)</f>
        <v>88945.56</v>
      </c>
      <c r="J528" s="11">
        <f t="shared" si="18"/>
        <v>88945.56</v>
      </c>
      <c r="K528" s="11">
        <f>SUM(K529:K532)</f>
        <v>0</v>
      </c>
      <c r="L528" s="11">
        <f>SUM(L529:L532)</f>
        <v>0</v>
      </c>
      <c r="M528" s="11">
        <f t="shared" si="19"/>
        <v>62500</v>
      </c>
    </row>
    <row r="529" spans="1:13" ht="14.25">
      <c r="A529" s="21" t="s">
        <v>175</v>
      </c>
      <c r="B529" s="13">
        <v>12</v>
      </c>
      <c r="C529" s="17" t="s">
        <v>31</v>
      </c>
      <c r="D529" s="18" t="s">
        <v>173</v>
      </c>
      <c r="E529" s="3" t="s">
        <v>124</v>
      </c>
      <c r="F529" s="3"/>
      <c r="G529" s="54">
        <v>6500</v>
      </c>
      <c r="H529" s="54"/>
      <c r="I529" s="54">
        <v>6500</v>
      </c>
      <c r="J529" s="54">
        <f t="shared" si="18"/>
        <v>6500</v>
      </c>
      <c r="K529" s="54"/>
      <c r="L529" s="54"/>
      <c r="M529" s="54">
        <f t="shared" si="19"/>
        <v>6500</v>
      </c>
    </row>
    <row r="530" spans="1:13" ht="14.25">
      <c r="A530" s="21" t="s">
        <v>175</v>
      </c>
      <c r="B530" s="13">
        <v>12</v>
      </c>
      <c r="C530" s="17" t="s">
        <v>31</v>
      </c>
      <c r="D530" s="18" t="s">
        <v>172</v>
      </c>
      <c r="E530" s="3" t="s">
        <v>43</v>
      </c>
      <c r="F530" s="3"/>
      <c r="G530" s="54">
        <v>4000</v>
      </c>
      <c r="H530" s="54"/>
      <c r="I530" s="54"/>
      <c r="J530" s="54">
        <f t="shared" si="18"/>
        <v>0</v>
      </c>
      <c r="K530" s="54"/>
      <c r="L530" s="54"/>
      <c r="M530" s="54">
        <f t="shared" si="19"/>
        <v>4000</v>
      </c>
    </row>
    <row r="531" spans="1:13" ht="14.25">
      <c r="A531" s="21" t="s">
        <v>175</v>
      </c>
      <c r="B531" s="13">
        <v>51</v>
      </c>
      <c r="C531" s="17" t="s">
        <v>31</v>
      </c>
      <c r="D531" s="18" t="s">
        <v>173</v>
      </c>
      <c r="E531" s="3" t="s">
        <v>124</v>
      </c>
      <c r="F531" s="3"/>
      <c r="G531" s="54">
        <v>34500</v>
      </c>
      <c r="H531" s="54"/>
      <c r="I531" s="54"/>
      <c r="J531" s="54">
        <f t="shared" si="18"/>
        <v>0</v>
      </c>
      <c r="K531" s="54"/>
      <c r="L531" s="54"/>
      <c r="M531" s="54">
        <f t="shared" si="19"/>
        <v>34500</v>
      </c>
    </row>
    <row r="532" spans="1:13" ht="14.25">
      <c r="A532" s="21" t="s">
        <v>175</v>
      </c>
      <c r="B532" s="13">
        <v>51</v>
      </c>
      <c r="C532" s="17" t="s">
        <v>31</v>
      </c>
      <c r="D532" s="18" t="s">
        <v>172</v>
      </c>
      <c r="E532" s="3" t="s">
        <v>43</v>
      </c>
      <c r="F532" s="3"/>
      <c r="G532" s="54">
        <v>17500</v>
      </c>
      <c r="H532" s="54"/>
      <c r="I532" s="54"/>
      <c r="J532" s="54">
        <f t="shared" si="18"/>
        <v>0</v>
      </c>
      <c r="K532" s="54"/>
      <c r="L532" s="54"/>
      <c r="M532" s="54">
        <f t="shared" si="19"/>
        <v>17500</v>
      </c>
    </row>
    <row r="533" spans="1:13" ht="14.25">
      <c r="A533" s="21" t="s">
        <v>175</v>
      </c>
      <c r="B533" s="13">
        <v>54</v>
      </c>
      <c r="C533" s="17" t="s">
        <v>31</v>
      </c>
      <c r="D533" s="18">
        <v>3211</v>
      </c>
      <c r="E533" s="3" t="s">
        <v>124</v>
      </c>
      <c r="F533" s="3"/>
      <c r="G533" s="54">
        <v>0</v>
      </c>
      <c r="H533" s="54"/>
      <c r="I533" s="54">
        <v>1945.56</v>
      </c>
      <c r="J533" s="54"/>
      <c r="K533" s="54"/>
      <c r="L533" s="54"/>
      <c r="M533" s="54">
        <f t="shared" si="19"/>
        <v>0</v>
      </c>
    </row>
    <row r="534" spans="1:13" ht="14.25">
      <c r="A534" s="21" t="s">
        <v>175</v>
      </c>
      <c r="B534" s="13">
        <v>54</v>
      </c>
      <c r="C534" s="17" t="s">
        <v>31</v>
      </c>
      <c r="D534" s="18">
        <v>3237</v>
      </c>
      <c r="E534" s="3" t="s">
        <v>43</v>
      </c>
      <c r="F534" s="3"/>
      <c r="G534" s="54">
        <v>0</v>
      </c>
      <c r="H534" s="54"/>
      <c r="I534" s="54">
        <v>80500</v>
      </c>
      <c r="J534" s="54"/>
      <c r="K534" s="54"/>
      <c r="L534" s="54"/>
      <c r="M534" s="54">
        <f t="shared" si="19"/>
        <v>0</v>
      </c>
    </row>
    <row r="535" spans="1:13" s="30" customFormat="1" ht="45">
      <c r="A535" s="82" t="s">
        <v>391</v>
      </c>
      <c r="B535" s="83"/>
      <c r="C535" s="83"/>
      <c r="D535" s="84"/>
      <c r="E535" s="1" t="s">
        <v>392</v>
      </c>
      <c r="F535" s="1"/>
      <c r="G535" s="56">
        <f>SUM(G536:G536)</f>
        <v>70000</v>
      </c>
      <c r="H535" s="56">
        <f>SUM(H536:H536)</f>
        <v>0</v>
      </c>
      <c r="I535" s="56">
        <f>SUM(I536:I536)</f>
        <v>0</v>
      </c>
      <c r="J535" s="56">
        <f t="shared" si="18"/>
        <v>0</v>
      </c>
      <c r="K535" s="56">
        <f>SUM(K536:K536)</f>
        <v>20000</v>
      </c>
      <c r="L535" s="56">
        <f>SUM(L536:L536)</f>
        <v>0</v>
      </c>
      <c r="M535" s="56">
        <f t="shared" si="19"/>
        <v>50000</v>
      </c>
    </row>
    <row r="536" spans="1:13" ht="14.25">
      <c r="A536" s="12" t="s">
        <v>391</v>
      </c>
      <c r="B536" s="13">
        <v>12</v>
      </c>
      <c r="C536" s="18" t="s">
        <v>31</v>
      </c>
      <c r="D536" s="18" t="s">
        <v>173</v>
      </c>
      <c r="E536" s="3" t="s">
        <v>124</v>
      </c>
      <c r="F536" s="3"/>
      <c r="G536" s="54">
        <v>70000</v>
      </c>
      <c r="H536" s="54"/>
      <c r="I536" s="54"/>
      <c r="J536" s="54">
        <f t="shared" si="18"/>
        <v>0</v>
      </c>
      <c r="K536" s="54">
        <v>20000</v>
      </c>
      <c r="L536" s="54"/>
      <c r="M536" s="54">
        <f t="shared" si="19"/>
        <v>50000</v>
      </c>
    </row>
    <row r="537" spans="1:13" s="30" customFormat="1" ht="15">
      <c r="A537" s="87" t="s">
        <v>208</v>
      </c>
      <c r="B537" s="88"/>
      <c r="C537" s="88"/>
      <c r="D537" s="88"/>
      <c r="E537" s="88"/>
      <c r="F537" s="89"/>
      <c r="G537" s="49">
        <f>G538+G563+G609</f>
        <v>24577380</v>
      </c>
      <c r="H537" s="49">
        <f>H538+H563+H609</f>
        <v>178016.91</v>
      </c>
      <c r="I537" s="49">
        <f>I538+I563+I609</f>
        <v>8283781.12</v>
      </c>
      <c r="J537" s="49">
        <f t="shared" si="18"/>
        <v>8461798.03</v>
      </c>
      <c r="K537" s="49">
        <f>K538+K563+K609</f>
        <v>6786545</v>
      </c>
      <c r="L537" s="49">
        <f>L538+L563+L609</f>
        <v>528545</v>
      </c>
      <c r="M537" s="49">
        <f t="shared" si="19"/>
        <v>18319380</v>
      </c>
    </row>
    <row r="538" spans="1:13" s="30" customFormat="1" ht="29.25" customHeight="1">
      <c r="A538" s="96" t="s">
        <v>358</v>
      </c>
      <c r="B538" s="97"/>
      <c r="C538" s="97"/>
      <c r="D538" s="98"/>
      <c r="E538" s="102" t="s">
        <v>205</v>
      </c>
      <c r="F538" s="102"/>
      <c r="G538" s="50">
        <f>SUM(G539)</f>
        <v>387200</v>
      </c>
      <c r="H538" s="50">
        <f>SUM(H539)</f>
        <v>0</v>
      </c>
      <c r="I538" s="50">
        <f>SUM(I539)</f>
        <v>387151.58</v>
      </c>
      <c r="J538" s="50">
        <f t="shared" si="18"/>
        <v>387151.58</v>
      </c>
      <c r="K538" s="50">
        <f>SUM(K539)</f>
        <v>0</v>
      </c>
      <c r="L538" s="50">
        <f>SUM(L539)</f>
        <v>0</v>
      </c>
      <c r="M538" s="50">
        <f t="shared" si="19"/>
        <v>387200</v>
      </c>
    </row>
    <row r="539" spans="1:13" s="30" customFormat="1" ht="75">
      <c r="A539" s="82" t="s">
        <v>256</v>
      </c>
      <c r="B539" s="83"/>
      <c r="C539" s="83"/>
      <c r="D539" s="84"/>
      <c r="E539" s="1" t="s">
        <v>309</v>
      </c>
      <c r="F539" s="1" t="s">
        <v>290</v>
      </c>
      <c r="G539" s="11">
        <f>SUM(G540:G562)</f>
        <v>387200</v>
      </c>
      <c r="H539" s="11">
        <f>SUM(H540:H562)</f>
        <v>0</v>
      </c>
      <c r="I539" s="11">
        <f>SUM(I540:I562)</f>
        <v>387151.58</v>
      </c>
      <c r="J539" s="11">
        <f t="shared" si="18"/>
        <v>387151.58</v>
      </c>
      <c r="K539" s="11">
        <f>SUM(K540:K562)</f>
        <v>0</v>
      </c>
      <c r="L539" s="11">
        <f>SUM(L540:L562)</f>
        <v>0</v>
      </c>
      <c r="M539" s="11">
        <f t="shared" si="19"/>
        <v>387200</v>
      </c>
    </row>
    <row r="540" spans="1:13" ht="14.25">
      <c r="A540" s="21" t="s">
        <v>256</v>
      </c>
      <c r="B540" s="13">
        <v>11</v>
      </c>
      <c r="C540" s="17" t="s">
        <v>33</v>
      </c>
      <c r="D540" s="18" t="s">
        <v>198</v>
      </c>
      <c r="E540" s="3" t="s">
        <v>25</v>
      </c>
      <c r="F540" s="3"/>
      <c r="G540" s="51">
        <v>211375</v>
      </c>
      <c r="H540" s="51"/>
      <c r="I540" s="51">
        <v>211373.85</v>
      </c>
      <c r="J540" s="51">
        <f t="shared" si="18"/>
        <v>211373.85</v>
      </c>
      <c r="K540" s="51"/>
      <c r="L540" s="51"/>
      <c r="M540" s="51">
        <f t="shared" si="19"/>
        <v>211375</v>
      </c>
    </row>
    <row r="541" spans="1:13" ht="14.25">
      <c r="A541" s="21" t="s">
        <v>256</v>
      </c>
      <c r="B541" s="13">
        <v>11</v>
      </c>
      <c r="C541" s="17" t="s">
        <v>33</v>
      </c>
      <c r="D541" s="18" t="s">
        <v>200</v>
      </c>
      <c r="E541" s="3" t="s">
        <v>330</v>
      </c>
      <c r="F541" s="3"/>
      <c r="G541" s="51">
        <v>31553</v>
      </c>
      <c r="H541" s="51"/>
      <c r="I541" s="51">
        <v>31522.94</v>
      </c>
      <c r="J541" s="51">
        <f t="shared" si="18"/>
        <v>31522.94</v>
      </c>
      <c r="K541" s="51"/>
      <c r="L541" s="51"/>
      <c r="M541" s="51">
        <f t="shared" si="19"/>
        <v>31553</v>
      </c>
    </row>
    <row r="542" spans="1:13" ht="28.5">
      <c r="A542" s="21" t="s">
        <v>256</v>
      </c>
      <c r="B542" s="13">
        <v>11</v>
      </c>
      <c r="C542" s="17" t="s">
        <v>33</v>
      </c>
      <c r="D542" s="18" t="s">
        <v>201</v>
      </c>
      <c r="E542" s="3" t="s">
        <v>303</v>
      </c>
      <c r="F542" s="3"/>
      <c r="G542" s="51">
        <v>3459</v>
      </c>
      <c r="H542" s="51"/>
      <c r="I542" s="51">
        <v>3457.36</v>
      </c>
      <c r="J542" s="51">
        <f t="shared" si="18"/>
        <v>3457.36</v>
      </c>
      <c r="K542" s="51"/>
      <c r="L542" s="51"/>
      <c r="M542" s="51">
        <f t="shared" si="19"/>
        <v>3459</v>
      </c>
    </row>
    <row r="543" spans="1:13" ht="14.25">
      <c r="A543" s="21" t="s">
        <v>256</v>
      </c>
      <c r="B543" s="13">
        <v>11</v>
      </c>
      <c r="C543" s="17" t="s">
        <v>33</v>
      </c>
      <c r="D543" s="18" t="s">
        <v>173</v>
      </c>
      <c r="E543" s="3" t="s">
        <v>124</v>
      </c>
      <c r="F543" s="3"/>
      <c r="G543" s="51">
        <v>6846</v>
      </c>
      <c r="H543" s="51"/>
      <c r="I543" s="51">
        <v>6846</v>
      </c>
      <c r="J543" s="51">
        <f t="shared" si="18"/>
        <v>6846</v>
      </c>
      <c r="K543" s="51"/>
      <c r="L543" s="51"/>
      <c r="M543" s="51">
        <f t="shared" si="19"/>
        <v>6846</v>
      </c>
    </row>
    <row r="544" spans="1:13" ht="28.5">
      <c r="A544" s="21" t="s">
        <v>256</v>
      </c>
      <c r="B544" s="13">
        <v>11</v>
      </c>
      <c r="C544" s="17" t="s">
        <v>33</v>
      </c>
      <c r="D544" s="18" t="s">
        <v>213</v>
      </c>
      <c r="E544" s="3" t="s">
        <v>125</v>
      </c>
      <c r="F544" s="3"/>
      <c r="G544" s="51">
        <v>4544</v>
      </c>
      <c r="H544" s="51"/>
      <c r="I544" s="51">
        <v>4543.14</v>
      </c>
      <c r="J544" s="51">
        <f t="shared" si="18"/>
        <v>4543.14</v>
      </c>
      <c r="K544" s="51"/>
      <c r="L544" s="51"/>
      <c r="M544" s="51">
        <f t="shared" si="19"/>
        <v>4544</v>
      </c>
    </row>
    <row r="545" spans="1:13" ht="14.25">
      <c r="A545" s="21" t="s">
        <v>256</v>
      </c>
      <c r="B545" s="13">
        <v>11</v>
      </c>
      <c r="C545" s="17" t="s">
        <v>33</v>
      </c>
      <c r="D545" s="18" t="s">
        <v>214</v>
      </c>
      <c r="E545" s="3" t="s">
        <v>126</v>
      </c>
      <c r="F545" s="3"/>
      <c r="G545" s="51"/>
      <c r="H545" s="51"/>
      <c r="I545" s="51"/>
      <c r="J545" s="51">
        <f t="shared" si="18"/>
        <v>0</v>
      </c>
      <c r="K545" s="51"/>
      <c r="L545" s="51"/>
      <c r="M545" s="51">
        <f t="shared" si="19"/>
        <v>0</v>
      </c>
    </row>
    <row r="546" spans="1:13" ht="14.25">
      <c r="A546" s="21" t="s">
        <v>256</v>
      </c>
      <c r="B546" s="13">
        <v>11</v>
      </c>
      <c r="C546" s="17" t="s">
        <v>33</v>
      </c>
      <c r="D546" s="18" t="s">
        <v>215</v>
      </c>
      <c r="E546" s="3" t="s">
        <v>161</v>
      </c>
      <c r="F546" s="3"/>
      <c r="G546" s="51">
        <v>2000</v>
      </c>
      <c r="H546" s="51"/>
      <c r="I546" s="51">
        <v>2000</v>
      </c>
      <c r="J546" s="51">
        <f t="shared" si="18"/>
        <v>2000</v>
      </c>
      <c r="K546" s="51"/>
      <c r="L546" s="51"/>
      <c r="M546" s="51">
        <f t="shared" si="19"/>
        <v>2000</v>
      </c>
    </row>
    <row r="547" spans="1:13" ht="14.25">
      <c r="A547" s="21" t="s">
        <v>256</v>
      </c>
      <c r="B547" s="13">
        <v>11</v>
      </c>
      <c r="C547" s="17" t="s">
        <v>33</v>
      </c>
      <c r="D547" s="18" t="s">
        <v>202</v>
      </c>
      <c r="E547" s="3" t="s">
        <v>129</v>
      </c>
      <c r="F547" s="3"/>
      <c r="G547" s="51">
        <v>10000</v>
      </c>
      <c r="H547" s="51"/>
      <c r="I547" s="51">
        <v>10000</v>
      </c>
      <c r="J547" s="51">
        <f t="shared" si="18"/>
        <v>10000</v>
      </c>
      <c r="K547" s="51"/>
      <c r="L547" s="51"/>
      <c r="M547" s="51">
        <f t="shared" si="19"/>
        <v>10000</v>
      </c>
    </row>
    <row r="548" spans="1:13" ht="14.25">
      <c r="A548" s="21" t="s">
        <v>256</v>
      </c>
      <c r="B548" s="13">
        <v>11</v>
      </c>
      <c r="C548" s="17" t="s">
        <v>33</v>
      </c>
      <c r="D548" s="18" t="s">
        <v>216</v>
      </c>
      <c r="E548" s="3" t="s">
        <v>166</v>
      </c>
      <c r="F548" s="3"/>
      <c r="G548" s="51">
        <v>940</v>
      </c>
      <c r="H548" s="51"/>
      <c r="I548" s="51">
        <v>940</v>
      </c>
      <c r="J548" s="51">
        <f t="shared" si="18"/>
        <v>940</v>
      </c>
      <c r="K548" s="51"/>
      <c r="L548" s="51"/>
      <c r="M548" s="51">
        <f t="shared" si="19"/>
        <v>940</v>
      </c>
    </row>
    <row r="549" spans="1:13" ht="14.25">
      <c r="A549" s="21" t="s">
        <v>256</v>
      </c>
      <c r="B549" s="13">
        <v>11</v>
      </c>
      <c r="C549" s="17" t="s">
        <v>33</v>
      </c>
      <c r="D549" s="18" t="s">
        <v>217</v>
      </c>
      <c r="E549" s="3" t="s">
        <v>131</v>
      </c>
      <c r="F549" s="3"/>
      <c r="G549" s="51">
        <v>20000</v>
      </c>
      <c r="H549" s="51"/>
      <c r="I549" s="51">
        <v>20000</v>
      </c>
      <c r="J549" s="51">
        <f t="shared" si="18"/>
        <v>20000</v>
      </c>
      <c r="K549" s="51"/>
      <c r="L549" s="51"/>
      <c r="M549" s="51">
        <f t="shared" si="19"/>
        <v>20000</v>
      </c>
    </row>
    <row r="550" spans="1:13" ht="14.25">
      <c r="A550" s="21" t="s">
        <v>256</v>
      </c>
      <c r="B550" s="13">
        <v>11</v>
      </c>
      <c r="C550" s="17" t="s">
        <v>33</v>
      </c>
      <c r="D550" s="18" t="s">
        <v>203</v>
      </c>
      <c r="E550" s="3" t="s">
        <v>132</v>
      </c>
      <c r="F550" s="3"/>
      <c r="G550" s="51">
        <v>2000</v>
      </c>
      <c r="H550" s="51"/>
      <c r="I550" s="51">
        <v>2000</v>
      </c>
      <c r="J550" s="51">
        <f t="shared" si="18"/>
        <v>2000</v>
      </c>
      <c r="K550" s="51"/>
      <c r="L550" s="51"/>
      <c r="M550" s="51">
        <f t="shared" si="19"/>
        <v>2000</v>
      </c>
    </row>
    <row r="551" spans="1:13" ht="14.25">
      <c r="A551" s="21" t="s">
        <v>256</v>
      </c>
      <c r="B551" s="13">
        <v>11</v>
      </c>
      <c r="C551" s="17" t="s">
        <v>33</v>
      </c>
      <c r="D551" s="18" t="s">
        <v>218</v>
      </c>
      <c r="E551" s="3" t="s">
        <v>133</v>
      </c>
      <c r="F551" s="3"/>
      <c r="G551" s="51">
        <v>2500</v>
      </c>
      <c r="H551" s="51"/>
      <c r="I551" s="51">
        <v>2500</v>
      </c>
      <c r="J551" s="51">
        <f t="shared" si="18"/>
        <v>2500</v>
      </c>
      <c r="K551" s="51"/>
      <c r="L551" s="51"/>
      <c r="M551" s="51">
        <f t="shared" si="19"/>
        <v>2500</v>
      </c>
    </row>
    <row r="552" spans="1:13" ht="14.25">
      <c r="A552" s="21" t="s">
        <v>256</v>
      </c>
      <c r="B552" s="13">
        <v>11</v>
      </c>
      <c r="C552" s="17" t="s">
        <v>33</v>
      </c>
      <c r="D552" s="18" t="s">
        <v>219</v>
      </c>
      <c r="E552" s="3" t="s">
        <v>134</v>
      </c>
      <c r="F552" s="3"/>
      <c r="G552" s="51">
        <v>1722</v>
      </c>
      <c r="H552" s="51"/>
      <c r="I552" s="51">
        <v>1710.93</v>
      </c>
      <c r="J552" s="51">
        <f t="shared" si="18"/>
        <v>1710.93</v>
      </c>
      <c r="K552" s="51"/>
      <c r="L552" s="51"/>
      <c r="M552" s="51">
        <f t="shared" si="19"/>
        <v>1722</v>
      </c>
    </row>
    <row r="553" spans="1:13" ht="14.25">
      <c r="A553" s="21" t="s">
        <v>256</v>
      </c>
      <c r="B553" s="13">
        <v>11</v>
      </c>
      <c r="C553" s="17" t="s">
        <v>33</v>
      </c>
      <c r="D553" s="18" t="s">
        <v>220</v>
      </c>
      <c r="E553" s="3" t="s">
        <v>49</v>
      </c>
      <c r="F553" s="3"/>
      <c r="G553" s="51">
        <v>31710</v>
      </c>
      <c r="H553" s="51"/>
      <c r="I553" s="51">
        <v>31709.25</v>
      </c>
      <c r="J553" s="51">
        <f t="shared" si="18"/>
        <v>31709.25</v>
      </c>
      <c r="K553" s="51"/>
      <c r="L553" s="51"/>
      <c r="M553" s="51">
        <f t="shared" si="19"/>
        <v>31710</v>
      </c>
    </row>
    <row r="554" spans="1:13" ht="14.25">
      <c r="A554" s="21" t="s">
        <v>256</v>
      </c>
      <c r="B554" s="13">
        <v>11</v>
      </c>
      <c r="C554" s="17" t="s">
        <v>33</v>
      </c>
      <c r="D554" s="18" t="s">
        <v>172</v>
      </c>
      <c r="E554" s="3" t="s">
        <v>43</v>
      </c>
      <c r="F554" s="3"/>
      <c r="G554" s="51">
        <v>24187</v>
      </c>
      <c r="H554" s="51"/>
      <c r="I554" s="51">
        <v>24187</v>
      </c>
      <c r="J554" s="51">
        <f t="shared" si="18"/>
        <v>24187</v>
      </c>
      <c r="K554" s="51"/>
      <c r="L554" s="51"/>
      <c r="M554" s="51">
        <f t="shared" si="19"/>
        <v>24187</v>
      </c>
    </row>
    <row r="555" spans="1:13" ht="14.25">
      <c r="A555" s="21" t="s">
        <v>256</v>
      </c>
      <c r="B555" s="13">
        <v>11</v>
      </c>
      <c r="C555" s="17" t="s">
        <v>33</v>
      </c>
      <c r="D555" s="18" t="s">
        <v>222</v>
      </c>
      <c r="E555" s="3" t="s">
        <v>136</v>
      </c>
      <c r="F555" s="3"/>
      <c r="G555" s="51">
        <v>13900</v>
      </c>
      <c r="H555" s="51"/>
      <c r="I555" s="51">
        <v>13899</v>
      </c>
      <c r="J555" s="51">
        <f t="shared" si="18"/>
        <v>13899</v>
      </c>
      <c r="K555" s="51"/>
      <c r="L555" s="51"/>
      <c r="M555" s="51">
        <f t="shared" si="19"/>
        <v>13900</v>
      </c>
    </row>
    <row r="556" spans="1:13" ht="14.25">
      <c r="A556" s="21" t="s">
        <v>256</v>
      </c>
      <c r="B556" s="13">
        <v>11</v>
      </c>
      <c r="C556" s="17" t="s">
        <v>33</v>
      </c>
      <c r="D556" s="18" t="s">
        <v>223</v>
      </c>
      <c r="E556" s="3" t="s">
        <v>48</v>
      </c>
      <c r="F556" s="3"/>
      <c r="G556" s="51">
        <v>1000</v>
      </c>
      <c r="H556" s="51"/>
      <c r="I556" s="51">
        <v>1000</v>
      </c>
      <c r="J556" s="51">
        <f t="shared" si="18"/>
        <v>1000</v>
      </c>
      <c r="K556" s="51"/>
      <c r="L556" s="51"/>
      <c r="M556" s="51">
        <f t="shared" si="19"/>
        <v>1000</v>
      </c>
    </row>
    <row r="557" spans="1:13" ht="28.5">
      <c r="A557" s="21" t="s">
        <v>256</v>
      </c>
      <c r="B557" s="13">
        <v>11</v>
      </c>
      <c r="C557" s="17" t="s">
        <v>33</v>
      </c>
      <c r="D557" s="18" t="s">
        <v>224</v>
      </c>
      <c r="E557" s="3" t="s">
        <v>231</v>
      </c>
      <c r="F557" s="3"/>
      <c r="G557" s="51">
        <v>16313</v>
      </c>
      <c r="H557" s="51"/>
      <c r="I557" s="51">
        <v>16312.11</v>
      </c>
      <c r="J557" s="51">
        <f t="shared" si="18"/>
        <v>16312.11</v>
      </c>
      <c r="K557" s="51"/>
      <c r="L557" s="51"/>
      <c r="M557" s="51">
        <f t="shared" si="19"/>
        <v>16313</v>
      </c>
    </row>
    <row r="558" spans="1:13" ht="14.25">
      <c r="A558" s="21" t="s">
        <v>256</v>
      </c>
      <c r="B558" s="13">
        <v>11</v>
      </c>
      <c r="C558" s="17" t="s">
        <v>33</v>
      </c>
      <c r="D558" s="18" t="s">
        <v>226</v>
      </c>
      <c r="E558" s="3" t="s">
        <v>138</v>
      </c>
      <c r="F558" s="3"/>
      <c r="G558" s="51">
        <v>3000</v>
      </c>
      <c r="H558" s="51"/>
      <c r="I558" s="51">
        <v>3000</v>
      </c>
      <c r="J558" s="51">
        <f t="shared" si="18"/>
        <v>3000</v>
      </c>
      <c r="K558" s="51"/>
      <c r="L558" s="51"/>
      <c r="M558" s="51">
        <f t="shared" si="19"/>
        <v>3000</v>
      </c>
    </row>
    <row r="559" spans="1:13" s="19" customFormat="1" ht="14.25">
      <c r="A559" s="21" t="s">
        <v>256</v>
      </c>
      <c r="B559" s="13">
        <v>11</v>
      </c>
      <c r="C559" s="17" t="s">
        <v>33</v>
      </c>
      <c r="D559" s="18">
        <v>3295</v>
      </c>
      <c r="E559" s="3" t="s">
        <v>272</v>
      </c>
      <c r="F559" s="3"/>
      <c r="G559" s="51">
        <v>1</v>
      </c>
      <c r="H559" s="51"/>
      <c r="I559" s="51"/>
      <c r="J559" s="51">
        <f t="shared" si="18"/>
        <v>0</v>
      </c>
      <c r="K559" s="51"/>
      <c r="L559" s="51"/>
      <c r="M559" s="51">
        <f t="shared" si="19"/>
        <v>1</v>
      </c>
    </row>
    <row r="560" spans="1:13" ht="14.25">
      <c r="A560" s="21" t="s">
        <v>256</v>
      </c>
      <c r="B560" s="13">
        <v>11</v>
      </c>
      <c r="C560" s="17" t="s">
        <v>33</v>
      </c>
      <c r="D560" s="18" t="s">
        <v>227</v>
      </c>
      <c r="E560" s="3" t="s">
        <v>139</v>
      </c>
      <c r="F560" s="3"/>
      <c r="G560" s="51">
        <v>100</v>
      </c>
      <c r="H560" s="51"/>
      <c r="I560" s="51">
        <v>100</v>
      </c>
      <c r="J560" s="51">
        <f t="shared" si="18"/>
        <v>100</v>
      </c>
      <c r="K560" s="51"/>
      <c r="L560" s="51"/>
      <c r="M560" s="51">
        <f t="shared" si="19"/>
        <v>100</v>
      </c>
    </row>
    <row r="561" spans="1:13" ht="14.25">
      <c r="A561" s="21" t="s">
        <v>256</v>
      </c>
      <c r="B561" s="13">
        <v>11</v>
      </c>
      <c r="C561" s="17" t="s">
        <v>33</v>
      </c>
      <c r="D561" s="18" t="s">
        <v>228</v>
      </c>
      <c r="E561" s="3" t="s">
        <v>168</v>
      </c>
      <c r="F561" s="3"/>
      <c r="G561" s="51"/>
      <c r="H561" s="51"/>
      <c r="I561" s="51"/>
      <c r="J561" s="51">
        <f t="shared" si="18"/>
        <v>0</v>
      </c>
      <c r="K561" s="51"/>
      <c r="L561" s="51"/>
      <c r="M561" s="51">
        <f t="shared" si="19"/>
        <v>0</v>
      </c>
    </row>
    <row r="562" spans="1:13" ht="14.25">
      <c r="A562" s="21" t="s">
        <v>256</v>
      </c>
      <c r="B562" s="13">
        <v>11</v>
      </c>
      <c r="C562" s="17" t="s">
        <v>33</v>
      </c>
      <c r="D562" s="18" t="s">
        <v>265</v>
      </c>
      <c r="E562" s="3" t="s">
        <v>140</v>
      </c>
      <c r="F562" s="3"/>
      <c r="G562" s="51">
        <v>50</v>
      </c>
      <c r="H562" s="51"/>
      <c r="I562" s="51">
        <v>50</v>
      </c>
      <c r="J562" s="51">
        <f t="shared" si="18"/>
        <v>50</v>
      </c>
      <c r="K562" s="51"/>
      <c r="L562" s="51"/>
      <c r="M562" s="51">
        <f t="shared" si="19"/>
        <v>50</v>
      </c>
    </row>
    <row r="563" spans="1:13" s="33" customFormat="1" ht="29.25" customHeight="1">
      <c r="A563" s="96" t="s">
        <v>359</v>
      </c>
      <c r="B563" s="97"/>
      <c r="C563" s="97"/>
      <c r="D563" s="98"/>
      <c r="E563" s="102" t="s">
        <v>206</v>
      </c>
      <c r="F563" s="102"/>
      <c r="G563" s="50">
        <f>SUM(G564+G595+G603)</f>
        <v>7005000</v>
      </c>
      <c r="H563" s="50">
        <f>SUM(H564+H595+H603)</f>
        <v>14851.25</v>
      </c>
      <c r="I563" s="50">
        <f>SUM(I564+I595+I603)</f>
        <v>1654129.2800000003</v>
      </c>
      <c r="J563" s="50">
        <f t="shared" si="18"/>
        <v>1668980.5300000003</v>
      </c>
      <c r="K563" s="50">
        <f>SUM(K564+K595+K603)</f>
        <v>4275000</v>
      </c>
      <c r="L563" s="50">
        <f>SUM(L564+L595+L603)</f>
        <v>385000</v>
      </c>
      <c r="M563" s="50">
        <f t="shared" si="19"/>
        <v>3115000</v>
      </c>
    </row>
    <row r="564" spans="1:13" s="30" customFormat="1" ht="75">
      <c r="A564" s="82" t="s">
        <v>255</v>
      </c>
      <c r="B564" s="83"/>
      <c r="C564" s="83"/>
      <c r="D564" s="84"/>
      <c r="E564" s="1" t="s">
        <v>308</v>
      </c>
      <c r="F564" s="1" t="s">
        <v>290</v>
      </c>
      <c r="G564" s="11">
        <f>SUM(G565:G594)</f>
        <v>5520000</v>
      </c>
      <c r="H564" s="11">
        <f>SUM(H565:H594)</f>
        <v>4745</v>
      </c>
      <c r="I564" s="11">
        <f>SUM(I565:I594)</f>
        <v>1550470.5100000002</v>
      </c>
      <c r="J564" s="11">
        <f t="shared" si="18"/>
        <v>1555215.5100000002</v>
      </c>
      <c r="K564" s="11">
        <f>SUM(K565:K594)</f>
        <v>3125000</v>
      </c>
      <c r="L564" s="11">
        <f>SUM(L565:L594)</f>
        <v>385000</v>
      </c>
      <c r="M564" s="11">
        <f t="shared" si="19"/>
        <v>2780000</v>
      </c>
    </row>
    <row r="565" spans="1:13" s="30" customFormat="1" ht="15">
      <c r="A565" s="21" t="s">
        <v>255</v>
      </c>
      <c r="B565" s="13">
        <v>11</v>
      </c>
      <c r="C565" s="17" t="s">
        <v>33</v>
      </c>
      <c r="D565" s="18" t="s">
        <v>198</v>
      </c>
      <c r="E565" s="3" t="s">
        <v>25</v>
      </c>
      <c r="F565" s="1"/>
      <c r="G565" s="51">
        <v>1000000</v>
      </c>
      <c r="H565" s="64">
        <v>0</v>
      </c>
      <c r="I565" s="64">
        <v>970325.4</v>
      </c>
      <c r="J565" s="51">
        <f t="shared" si="18"/>
        <v>970325.4</v>
      </c>
      <c r="K565" s="51"/>
      <c r="L565" s="51">
        <v>315000</v>
      </c>
      <c r="M565" s="51">
        <f t="shared" si="19"/>
        <v>1315000</v>
      </c>
    </row>
    <row r="566" spans="1:13" s="30" customFormat="1" ht="15">
      <c r="A566" s="21" t="s">
        <v>255</v>
      </c>
      <c r="B566" s="13">
        <v>11</v>
      </c>
      <c r="C566" s="17" t="s">
        <v>33</v>
      </c>
      <c r="D566" s="18" t="s">
        <v>212</v>
      </c>
      <c r="E566" s="3" t="s">
        <v>26</v>
      </c>
      <c r="F566" s="1"/>
      <c r="G566" s="51">
        <v>50000</v>
      </c>
      <c r="H566" s="64">
        <v>0</v>
      </c>
      <c r="I566" s="64">
        <v>0</v>
      </c>
      <c r="J566" s="51">
        <f t="shared" si="18"/>
        <v>0</v>
      </c>
      <c r="K566" s="51"/>
      <c r="L566" s="51"/>
      <c r="M566" s="51">
        <f t="shared" si="19"/>
        <v>50000</v>
      </c>
    </row>
    <row r="567" spans="1:13" s="30" customFormat="1" ht="15">
      <c r="A567" s="21" t="s">
        <v>255</v>
      </c>
      <c r="B567" s="13">
        <v>11</v>
      </c>
      <c r="C567" s="17" t="s">
        <v>33</v>
      </c>
      <c r="D567" s="18" t="s">
        <v>199</v>
      </c>
      <c r="E567" s="3" t="s">
        <v>153</v>
      </c>
      <c r="F567" s="1"/>
      <c r="G567" s="51">
        <v>50000</v>
      </c>
      <c r="H567" s="64">
        <v>0</v>
      </c>
      <c r="I567" s="64">
        <v>6250</v>
      </c>
      <c r="J567" s="51">
        <f t="shared" si="18"/>
        <v>6250</v>
      </c>
      <c r="K567" s="51"/>
      <c r="L567" s="51"/>
      <c r="M567" s="51">
        <f t="shared" si="19"/>
        <v>50000</v>
      </c>
    </row>
    <row r="568" spans="1:13" s="30" customFormat="1" ht="15">
      <c r="A568" s="21" t="s">
        <v>255</v>
      </c>
      <c r="B568" s="13">
        <v>11</v>
      </c>
      <c r="C568" s="17" t="s">
        <v>33</v>
      </c>
      <c r="D568" s="18" t="s">
        <v>200</v>
      </c>
      <c r="E568" s="3" t="s">
        <v>330</v>
      </c>
      <c r="F568" s="1"/>
      <c r="G568" s="51">
        <v>160000</v>
      </c>
      <c r="H568" s="64">
        <v>0</v>
      </c>
      <c r="I568" s="64">
        <v>139912.6</v>
      </c>
      <c r="J568" s="51">
        <f t="shared" si="18"/>
        <v>139912.6</v>
      </c>
      <c r="K568" s="51"/>
      <c r="L568" s="51">
        <v>70000</v>
      </c>
      <c r="M568" s="51">
        <f t="shared" si="19"/>
        <v>230000</v>
      </c>
    </row>
    <row r="569" spans="1:13" s="30" customFormat="1" ht="28.5">
      <c r="A569" s="21" t="s">
        <v>255</v>
      </c>
      <c r="B569" s="13">
        <v>11</v>
      </c>
      <c r="C569" s="17" t="s">
        <v>33</v>
      </c>
      <c r="D569" s="18">
        <v>3133</v>
      </c>
      <c r="E569" s="3" t="s">
        <v>303</v>
      </c>
      <c r="F569" s="1"/>
      <c r="G569" s="51">
        <v>100000</v>
      </c>
      <c r="H569" s="64">
        <v>0</v>
      </c>
      <c r="I569" s="64">
        <v>16495.54</v>
      </c>
      <c r="J569" s="51">
        <f t="shared" si="18"/>
        <v>16495.54</v>
      </c>
      <c r="K569" s="51"/>
      <c r="L569" s="51"/>
      <c r="M569" s="51">
        <f t="shared" si="19"/>
        <v>100000</v>
      </c>
    </row>
    <row r="570" spans="1:13" s="30" customFormat="1" ht="15">
      <c r="A570" s="21" t="s">
        <v>255</v>
      </c>
      <c r="B570" s="13">
        <v>11</v>
      </c>
      <c r="C570" s="17" t="s">
        <v>33</v>
      </c>
      <c r="D570" s="18" t="s">
        <v>173</v>
      </c>
      <c r="E570" s="3" t="s">
        <v>124</v>
      </c>
      <c r="F570" s="1"/>
      <c r="G570" s="51">
        <v>450000</v>
      </c>
      <c r="H570" s="64">
        <v>0</v>
      </c>
      <c r="I570" s="64">
        <v>56253.57</v>
      </c>
      <c r="J570" s="51">
        <f t="shared" si="18"/>
        <v>56253.57</v>
      </c>
      <c r="K570" s="51">
        <v>330000</v>
      </c>
      <c r="L570" s="51"/>
      <c r="M570" s="51">
        <f t="shared" si="19"/>
        <v>120000</v>
      </c>
    </row>
    <row r="571" spans="1:13" s="30" customFormat="1" ht="28.5">
      <c r="A571" s="21" t="s">
        <v>255</v>
      </c>
      <c r="B571" s="13">
        <v>11</v>
      </c>
      <c r="C571" s="17" t="s">
        <v>33</v>
      </c>
      <c r="D571" s="18" t="s">
        <v>213</v>
      </c>
      <c r="E571" s="3" t="s">
        <v>125</v>
      </c>
      <c r="F571" s="1"/>
      <c r="G571" s="51">
        <v>80000</v>
      </c>
      <c r="H571" s="64">
        <v>0</v>
      </c>
      <c r="I571" s="64">
        <v>18324.4</v>
      </c>
      <c r="J571" s="51">
        <f t="shared" si="18"/>
        <v>18324.4</v>
      </c>
      <c r="K571" s="51">
        <v>40000</v>
      </c>
      <c r="L571" s="51"/>
      <c r="M571" s="51">
        <f t="shared" si="19"/>
        <v>40000</v>
      </c>
    </row>
    <row r="572" spans="1:13" s="30" customFormat="1" ht="15">
      <c r="A572" s="21" t="s">
        <v>255</v>
      </c>
      <c r="B572" s="13">
        <v>11</v>
      </c>
      <c r="C572" s="17" t="s">
        <v>33</v>
      </c>
      <c r="D572" s="18" t="s">
        <v>214</v>
      </c>
      <c r="E572" s="3" t="s">
        <v>126</v>
      </c>
      <c r="F572" s="1"/>
      <c r="G572" s="51">
        <v>160000</v>
      </c>
      <c r="H572" s="64">
        <v>2700</v>
      </c>
      <c r="I572" s="64">
        <v>18104</v>
      </c>
      <c r="J572" s="51">
        <f t="shared" si="18"/>
        <v>20804</v>
      </c>
      <c r="K572" s="51">
        <v>120000</v>
      </c>
      <c r="L572" s="51"/>
      <c r="M572" s="51">
        <f t="shared" si="19"/>
        <v>40000</v>
      </c>
    </row>
    <row r="573" spans="1:13" s="30" customFormat="1" ht="15">
      <c r="A573" s="21" t="s">
        <v>255</v>
      </c>
      <c r="B573" s="13">
        <v>11</v>
      </c>
      <c r="C573" s="17" t="s">
        <v>33</v>
      </c>
      <c r="D573" s="18" t="s">
        <v>274</v>
      </c>
      <c r="E573" s="3" t="s">
        <v>269</v>
      </c>
      <c r="F573" s="1"/>
      <c r="G573" s="51">
        <v>50000</v>
      </c>
      <c r="H573" s="64">
        <v>0</v>
      </c>
      <c r="I573" s="64">
        <v>1182</v>
      </c>
      <c r="J573" s="51">
        <f t="shared" si="18"/>
        <v>1182</v>
      </c>
      <c r="K573" s="51">
        <v>40000</v>
      </c>
      <c r="L573" s="51"/>
      <c r="M573" s="51">
        <f t="shared" si="19"/>
        <v>10000</v>
      </c>
    </row>
    <row r="574" spans="1:13" s="30" customFormat="1" ht="15">
      <c r="A574" s="21" t="s">
        <v>255</v>
      </c>
      <c r="B574" s="13">
        <v>11</v>
      </c>
      <c r="C574" s="17" t="s">
        <v>33</v>
      </c>
      <c r="D574" s="18" t="s">
        <v>215</v>
      </c>
      <c r="E574" s="3" t="s">
        <v>161</v>
      </c>
      <c r="F574" s="1"/>
      <c r="G574" s="51">
        <v>350000</v>
      </c>
      <c r="H574" s="64">
        <v>0</v>
      </c>
      <c r="I574" s="64">
        <v>3586.28</v>
      </c>
      <c r="J574" s="51">
        <f t="shared" si="18"/>
        <v>3586.28</v>
      </c>
      <c r="K574" s="51">
        <v>320000</v>
      </c>
      <c r="L574" s="51"/>
      <c r="M574" s="51">
        <f t="shared" si="19"/>
        <v>30000</v>
      </c>
    </row>
    <row r="575" spans="1:13" s="30" customFormat="1" ht="15">
      <c r="A575" s="21" t="s">
        <v>255</v>
      </c>
      <c r="B575" s="13">
        <v>11</v>
      </c>
      <c r="C575" s="17" t="s">
        <v>33</v>
      </c>
      <c r="D575" s="18" t="s">
        <v>202</v>
      </c>
      <c r="E575" s="3" t="s">
        <v>129</v>
      </c>
      <c r="F575" s="1"/>
      <c r="G575" s="51">
        <v>150000</v>
      </c>
      <c r="H575" s="64">
        <v>0</v>
      </c>
      <c r="I575" s="64">
        <v>0</v>
      </c>
      <c r="J575" s="51">
        <f t="shared" si="18"/>
        <v>0</v>
      </c>
      <c r="K575" s="51">
        <v>140000</v>
      </c>
      <c r="L575" s="51"/>
      <c r="M575" s="51">
        <f t="shared" si="19"/>
        <v>10000</v>
      </c>
    </row>
    <row r="576" spans="1:13" s="30" customFormat="1" ht="15">
      <c r="A576" s="21" t="s">
        <v>255</v>
      </c>
      <c r="B576" s="13">
        <v>11</v>
      </c>
      <c r="C576" s="17" t="s">
        <v>33</v>
      </c>
      <c r="D576" s="18" t="s">
        <v>216</v>
      </c>
      <c r="E576" s="3" t="s">
        <v>166</v>
      </c>
      <c r="F576" s="1"/>
      <c r="G576" s="51">
        <v>90000</v>
      </c>
      <c r="H576" s="64">
        <v>0</v>
      </c>
      <c r="I576" s="64">
        <v>0</v>
      </c>
      <c r="J576" s="51">
        <f t="shared" si="18"/>
        <v>0</v>
      </c>
      <c r="K576" s="51">
        <v>90000</v>
      </c>
      <c r="L576" s="51"/>
      <c r="M576" s="51">
        <f t="shared" si="19"/>
        <v>0</v>
      </c>
    </row>
    <row r="577" spans="1:13" s="30" customFormat="1" ht="15">
      <c r="A577" s="21" t="s">
        <v>255</v>
      </c>
      <c r="B577" s="13">
        <v>11</v>
      </c>
      <c r="C577" s="17" t="s">
        <v>33</v>
      </c>
      <c r="D577" s="18" t="s">
        <v>217</v>
      </c>
      <c r="E577" s="3" t="s">
        <v>131</v>
      </c>
      <c r="F577" s="1"/>
      <c r="G577" s="51">
        <v>250000</v>
      </c>
      <c r="H577" s="64">
        <v>0</v>
      </c>
      <c r="I577" s="64">
        <v>1159.12</v>
      </c>
      <c r="J577" s="51">
        <f t="shared" si="18"/>
        <v>1159.12</v>
      </c>
      <c r="K577" s="51">
        <v>240000</v>
      </c>
      <c r="L577" s="51"/>
      <c r="M577" s="51">
        <f t="shared" si="19"/>
        <v>10000</v>
      </c>
    </row>
    <row r="578" spans="1:13" s="30" customFormat="1" ht="15">
      <c r="A578" s="21" t="s">
        <v>255</v>
      </c>
      <c r="B578" s="13">
        <v>11</v>
      </c>
      <c r="C578" s="17" t="s">
        <v>33</v>
      </c>
      <c r="D578" s="18" t="s">
        <v>203</v>
      </c>
      <c r="E578" s="3" t="s">
        <v>132</v>
      </c>
      <c r="F578" s="1"/>
      <c r="G578" s="51">
        <v>170000</v>
      </c>
      <c r="H578" s="64">
        <v>0</v>
      </c>
      <c r="I578" s="64">
        <v>0</v>
      </c>
      <c r="J578" s="51">
        <f t="shared" si="18"/>
        <v>0</v>
      </c>
      <c r="K578" s="51">
        <v>170000</v>
      </c>
      <c r="L578" s="51"/>
      <c r="M578" s="51">
        <f t="shared" si="19"/>
        <v>0</v>
      </c>
    </row>
    <row r="579" spans="1:13" s="30" customFormat="1" ht="15">
      <c r="A579" s="21" t="s">
        <v>255</v>
      </c>
      <c r="B579" s="13">
        <v>11</v>
      </c>
      <c r="C579" s="17" t="s">
        <v>33</v>
      </c>
      <c r="D579" s="18" t="s">
        <v>218</v>
      </c>
      <c r="E579" s="3" t="s">
        <v>133</v>
      </c>
      <c r="F579" s="1"/>
      <c r="G579" s="51">
        <v>40000</v>
      </c>
      <c r="H579" s="64">
        <v>0</v>
      </c>
      <c r="I579" s="64">
        <v>0</v>
      </c>
      <c r="J579" s="51">
        <f t="shared" si="18"/>
        <v>0</v>
      </c>
      <c r="K579" s="51">
        <v>40000</v>
      </c>
      <c r="L579" s="51"/>
      <c r="M579" s="51">
        <f t="shared" si="19"/>
        <v>0</v>
      </c>
    </row>
    <row r="580" spans="1:13" s="30" customFormat="1" ht="15">
      <c r="A580" s="21" t="s">
        <v>255</v>
      </c>
      <c r="B580" s="13">
        <v>11</v>
      </c>
      <c r="C580" s="17" t="s">
        <v>33</v>
      </c>
      <c r="D580" s="18" t="s">
        <v>219</v>
      </c>
      <c r="E580" s="3" t="s">
        <v>134</v>
      </c>
      <c r="F580" s="1"/>
      <c r="G580" s="51">
        <v>260000</v>
      </c>
      <c r="H580" s="64">
        <v>0</v>
      </c>
      <c r="I580" s="64">
        <v>0</v>
      </c>
      <c r="J580" s="51">
        <f t="shared" si="18"/>
        <v>0</v>
      </c>
      <c r="K580" s="51">
        <v>260000</v>
      </c>
      <c r="L580" s="51"/>
      <c r="M580" s="51">
        <f t="shared" si="19"/>
        <v>0</v>
      </c>
    </row>
    <row r="581" spans="1:13" s="30" customFormat="1" ht="15">
      <c r="A581" s="21" t="s">
        <v>255</v>
      </c>
      <c r="B581" s="13">
        <v>11</v>
      </c>
      <c r="C581" s="17" t="s">
        <v>33</v>
      </c>
      <c r="D581" s="18" t="s">
        <v>220</v>
      </c>
      <c r="E581" s="3" t="s">
        <v>49</v>
      </c>
      <c r="F581" s="1"/>
      <c r="G581" s="51">
        <v>550000</v>
      </c>
      <c r="H581" s="64">
        <v>0</v>
      </c>
      <c r="I581" s="64">
        <v>0</v>
      </c>
      <c r="J581" s="51">
        <f t="shared" si="18"/>
        <v>0</v>
      </c>
      <c r="K581" s="51">
        <v>510000</v>
      </c>
      <c r="L581" s="51"/>
      <c r="M581" s="51">
        <f t="shared" si="19"/>
        <v>40000</v>
      </c>
    </row>
    <row r="582" spans="1:13" s="30" customFormat="1" ht="15">
      <c r="A582" s="21" t="s">
        <v>255</v>
      </c>
      <c r="B582" s="13">
        <v>11</v>
      </c>
      <c r="C582" s="17" t="s">
        <v>33</v>
      </c>
      <c r="D582" s="18" t="s">
        <v>221</v>
      </c>
      <c r="E582" s="3" t="s">
        <v>135</v>
      </c>
      <c r="F582" s="1"/>
      <c r="G582" s="51">
        <v>10000</v>
      </c>
      <c r="H582" s="64">
        <v>0</v>
      </c>
      <c r="I582" s="64">
        <v>0</v>
      </c>
      <c r="J582" s="51">
        <f t="shared" si="18"/>
        <v>0</v>
      </c>
      <c r="K582" s="51">
        <v>10000</v>
      </c>
      <c r="L582" s="51"/>
      <c r="M582" s="51">
        <f t="shared" si="19"/>
        <v>0</v>
      </c>
    </row>
    <row r="583" spans="1:13" s="30" customFormat="1" ht="15">
      <c r="A583" s="21" t="s">
        <v>255</v>
      </c>
      <c r="B583" s="13">
        <v>11</v>
      </c>
      <c r="C583" s="17" t="s">
        <v>33</v>
      </c>
      <c r="D583" s="18" t="s">
        <v>172</v>
      </c>
      <c r="E583" s="3" t="s">
        <v>43</v>
      </c>
      <c r="F583" s="1"/>
      <c r="G583" s="51">
        <v>250000</v>
      </c>
      <c r="H583" s="64">
        <v>2025</v>
      </c>
      <c r="I583" s="64">
        <v>136802.01</v>
      </c>
      <c r="J583" s="51">
        <f t="shared" si="18"/>
        <v>138827.01</v>
      </c>
      <c r="K583" s="51"/>
      <c r="L583" s="51"/>
      <c r="M583" s="51">
        <f t="shared" si="19"/>
        <v>250000</v>
      </c>
    </row>
    <row r="584" spans="1:13" s="30" customFormat="1" ht="15">
      <c r="A584" s="21" t="s">
        <v>255</v>
      </c>
      <c r="B584" s="13">
        <v>11</v>
      </c>
      <c r="C584" s="17" t="s">
        <v>33</v>
      </c>
      <c r="D584" s="18" t="s">
        <v>222</v>
      </c>
      <c r="E584" s="3" t="s">
        <v>136</v>
      </c>
      <c r="F584" s="1"/>
      <c r="G584" s="51">
        <v>180000</v>
      </c>
      <c r="H584" s="64">
        <v>0</v>
      </c>
      <c r="I584" s="64">
        <v>0</v>
      </c>
      <c r="J584" s="51">
        <f t="shared" si="18"/>
        <v>0</v>
      </c>
      <c r="K584" s="51">
        <v>100000</v>
      </c>
      <c r="L584" s="51"/>
      <c r="M584" s="51">
        <f t="shared" si="19"/>
        <v>80000</v>
      </c>
    </row>
    <row r="585" spans="1:13" s="30" customFormat="1" ht="15">
      <c r="A585" s="21" t="s">
        <v>255</v>
      </c>
      <c r="B585" s="13">
        <v>11</v>
      </c>
      <c r="C585" s="17" t="s">
        <v>33</v>
      </c>
      <c r="D585" s="18" t="s">
        <v>223</v>
      </c>
      <c r="E585" s="3" t="s">
        <v>48</v>
      </c>
      <c r="F585" s="1"/>
      <c r="G585" s="51">
        <v>25000</v>
      </c>
      <c r="H585" s="64">
        <v>0</v>
      </c>
      <c r="I585" s="64">
        <v>0</v>
      </c>
      <c r="J585" s="51">
        <f aca="true" t="shared" si="20" ref="J585:J648">H585+I585</f>
        <v>0</v>
      </c>
      <c r="K585" s="51">
        <v>20000</v>
      </c>
      <c r="L585" s="51"/>
      <c r="M585" s="51">
        <f aca="true" t="shared" si="21" ref="M585:M648">G585-K585+L585</f>
        <v>5000</v>
      </c>
    </row>
    <row r="586" spans="1:13" s="30" customFormat="1" ht="15">
      <c r="A586" s="21" t="s">
        <v>255</v>
      </c>
      <c r="B586" s="13">
        <v>11</v>
      </c>
      <c r="C586" s="17" t="s">
        <v>33</v>
      </c>
      <c r="D586" s="18" t="s">
        <v>275</v>
      </c>
      <c r="E586" s="3" t="s">
        <v>273</v>
      </c>
      <c r="F586" s="1"/>
      <c r="G586" s="51">
        <v>35000</v>
      </c>
      <c r="H586" s="64">
        <v>0</v>
      </c>
      <c r="I586" s="64">
        <v>0</v>
      </c>
      <c r="J586" s="51">
        <f t="shared" si="20"/>
        <v>0</v>
      </c>
      <c r="K586" s="51">
        <v>35000</v>
      </c>
      <c r="L586" s="51"/>
      <c r="M586" s="51">
        <f t="shared" si="21"/>
        <v>0</v>
      </c>
    </row>
    <row r="587" spans="1:13" s="30" customFormat="1" ht="28.5">
      <c r="A587" s="21" t="s">
        <v>255</v>
      </c>
      <c r="B587" s="13">
        <v>11</v>
      </c>
      <c r="C587" s="17" t="s">
        <v>33</v>
      </c>
      <c r="D587" s="18" t="s">
        <v>224</v>
      </c>
      <c r="E587" s="3" t="s">
        <v>231</v>
      </c>
      <c r="F587" s="1"/>
      <c r="G587" s="51">
        <v>300000</v>
      </c>
      <c r="H587" s="64">
        <v>0</v>
      </c>
      <c r="I587" s="64">
        <v>181851.59</v>
      </c>
      <c r="J587" s="51">
        <f t="shared" si="20"/>
        <v>181851.59</v>
      </c>
      <c r="K587" s="51"/>
      <c r="L587" s="51"/>
      <c r="M587" s="51">
        <f t="shared" si="21"/>
        <v>300000</v>
      </c>
    </row>
    <row r="588" spans="1:13" s="30" customFormat="1" ht="15">
      <c r="A588" s="21" t="s">
        <v>255</v>
      </c>
      <c r="B588" s="13">
        <v>11</v>
      </c>
      <c r="C588" s="17" t="s">
        <v>33</v>
      </c>
      <c r="D588" s="18" t="s">
        <v>225</v>
      </c>
      <c r="E588" s="3" t="s">
        <v>137</v>
      </c>
      <c r="F588" s="1"/>
      <c r="G588" s="51">
        <v>80000</v>
      </c>
      <c r="H588" s="64">
        <v>0</v>
      </c>
      <c r="I588" s="64">
        <v>0</v>
      </c>
      <c r="J588" s="51">
        <f t="shared" si="20"/>
        <v>0</v>
      </c>
      <c r="K588" s="51">
        <v>80000</v>
      </c>
      <c r="L588" s="51"/>
      <c r="M588" s="51">
        <f t="shared" si="21"/>
        <v>0</v>
      </c>
    </row>
    <row r="589" spans="1:13" s="30" customFormat="1" ht="15">
      <c r="A589" s="21" t="s">
        <v>255</v>
      </c>
      <c r="B589" s="13">
        <v>11</v>
      </c>
      <c r="C589" s="17" t="s">
        <v>33</v>
      </c>
      <c r="D589" s="18" t="s">
        <v>226</v>
      </c>
      <c r="E589" s="3" t="s">
        <v>138</v>
      </c>
      <c r="F589" s="1"/>
      <c r="G589" s="51">
        <v>60000</v>
      </c>
      <c r="H589" s="64">
        <v>20</v>
      </c>
      <c r="I589" s="64">
        <v>224</v>
      </c>
      <c r="J589" s="51">
        <f t="shared" si="20"/>
        <v>244</v>
      </c>
      <c r="K589" s="51">
        <v>50000</v>
      </c>
      <c r="L589" s="51"/>
      <c r="M589" s="51">
        <f t="shared" si="21"/>
        <v>10000</v>
      </c>
    </row>
    <row r="590" spans="1:13" s="30" customFormat="1" ht="15">
      <c r="A590" s="21" t="s">
        <v>255</v>
      </c>
      <c r="B590" s="13">
        <v>11</v>
      </c>
      <c r="C590" s="17" t="s">
        <v>33</v>
      </c>
      <c r="D590" s="18" t="s">
        <v>276</v>
      </c>
      <c r="E590" s="3" t="s">
        <v>272</v>
      </c>
      <c r="F590" s="1"/>
      <c r="G590" s="51">
        <v>60000</v>
      </c>
      <c r="H590" s="64">
        <v>0</v>
      </c>
      <c r="I590" s="64">
        <v>0</v>
      </c>
      <c r="J590" s="51">
        <f t="shared" si="20"/>
        <v>0</v>
      </c>
      <c r="K590" s="51">
        <v>60000</v>
      </c>
      <c r="L590" s="51"/>
      <c r="M590" s="51">
        <f t="shared" si="21"/>
        <v>0</v>
      </c>
    </row>
    <row r="591" spans="1:13" s="30" customFormat="1" ht="15">
      <c r="A591" s="21" t="s">
        <v>255</v>
      </c>
      <c r="B591" s="13">
        <v>11</v>
      </c>
      <c r="C591" s="17" t="s">
        <v>33</v>
      </c>
      <c r="D591" s="18" t="s">
        <v>227</v>
      </c>
      <c r="E591" s="3" t="s">
        <v>139</v>
      </c>
      <c r="F591" s="1"/>
      <c r="G591" s="51">
        <v>125000</v>
      </c>
      <c r="H591" s="64">
        <v>0</v>
      </c>
      <c r="I591" s="64">
        <v>0</v>
      </c>
      <c r="J591" s="51">
        <f t="shared" si="20"/>
        <v>0</v>
      </c>
      <c r="K591" s="51">
        <v>125000</v>
      </c>
      <c r="L591" s="51"/>
      <c r="M591" s="51">
        <f t="shared" si="21"/>
        <v>0</v>
      </c>
    </row>
    <row r="592" spans="1:13" s="30" customFormat="1" ht="15">
      <c r="A592" s="21" t="s">
        <v>255</v>
      </c>
      <c r="B592" s="13">
        <v>11</v>
      </c>
      <c r="C592" s="17" t="s">
        <v>33</v>
      </c>
      <c r="D592" s="18" t="s">
        <v>228</v>
      </c>
      <c r="E592" s="3" t="s">
        <v>168</v>
      </c>
      <c r="F592" s="1"/>
      <c r="G592" s="51">
        <v>15000</v>
      </c>
      <c r="H592" s="64">
        <v>0</v>
      </c>
      <c r="I592" s="64">
        <v>0</v>
      </c>
      <c r="J592" s="51">
        <f t="shared" si="20"/>
        <v>0</v>
      </c>
      <c r="K592" s="51">
        <v>10000</v>
      </c>
      <c r="L592" s="51"/>
      <c r="M592" s="51">
        <f t="shared" si="21"/>
        <v>5000</v>
      </c>
    </row>
    <row r="593" spans="1:13" s="30" customFormat="1" ht="15">
      <c r="A593" s="21" t="s">
        <v>255</v>
      </c>
      <c r="B593" s="13">
        <v>11</v>
      </c>
      <c r="C593" s="17" t="s">
        <v>33</v>
      </c>
      <c r="D593" s="18" t="s">
        <v>174</v>
      </c>
      <c r="E593" s="3" t="s">
        <v>144</v>
      </c>
      <c r="F593" s="1"/>
      <c r="G593" s="51">
        <v>400000</v>
      </c>
      <c r="H593" s="64">
        <v>0</v>
      </c>
      <c r="I593" s="64">
        <v>0</v>
      </c>
      <c r="J593" s="51">
        <f t="shared" si="20"/>
        <v>0</v>
      </c>
      <c r="K593" s="51">
        <v>315000</v>
      </c>
      <c r="L593" s="51"/>
      <c r="M593" s="51">
        <f t="shared" si="21"/>
        <v>85000</v>
      </c>
    </row>
    <row r="594" spans="1:13" s="30" customFormat="1" ht="28.5">
      <c r="A594" s="21" t="s">
        <v>255</v>
      </c>
      <c r="B594" s="13">
        <v>11</v>
      </c>
      <c r="C594" s="17" t="s">
        <v>33</v>
      </c>
      <c r="D594" s="18" t="s">
        <v>230</v>
      </c>
      <c r="E594" s="3" t="s">
        <v>232</v>
      </c>
      <c r="F594" s="1"/>
      <c r="G594" s="51">
        <v>20000</v>
      </c>
      <c r="H594" s="64">
        <v>0</v>
      </c>
      <c r="I594" s="64">
        <v>0</v>
      </c>
      <c r="J594" s="51">
        <f t="shared" si="20"/>
        <v>0</v>
      </c>
      <c r="K594" s="51">
        <v>20000</v>
      </c>
      <c r="L594" s="51"/>
      <c r="M594" s="51">
        <f t="shared" si="21"/>
        <v>0</v>
      </c>
    </row>
    <row r="595" spans="1:13" s="30" customFormat="1" ht="75">
      <c r="A595" s="93" t="s">
        <v>314</v>
      </c>
      <c r="B595" s="94"/>
      <c r="C595" s="94"/>
      <c r="D595" s="95"/>
      <c r="E595" s="1" t="s">
        <v>277</v>
      </c>
      <c r="F595" s="1" t="s">
        <v>290</v>
      </c>
      <c r="G595" s="11">
        <f>SUM(G596:G602)</f>
        <v>1010000</v>
      </c>
      <c r="H595" s="11">
        <f>SUM(H596:H602)</f>
        <v>10106.25</v>
      </c>
      <c r="I595" s="11">
        <f>SUM(I596:I602)</f>
        <v>103658.77</v>
      </c>
      <c r="J595" s="11">
        <f t="shared" si="20"/>
        <v>113765.02</v>
      </c>
      <c r="K595" s="11">
        <f>SUM(K596:K602)</f>
        <v>685000</v>
      </c>
      <c r="L595" s="11">
        <f>SUM(L596:L602)</f>
        <v>0</v>
      </c>
      <c r="M595" s="11">
        <f t="shared" si="21"/>
        <v>325000</v>
      </c>
    </row>
    <row r="596" spans="1:13" s="30" customFormat="1" ht="15">
      <c r="A596" s="21" t="s">
        <v>314</v>
      </c>
      <c r="B596" s="13">
        <v>11</v>
      </c>
      <c r="C596" s="17" t="s">
        <v>33</v>
      </c>
      <c r="D596" s="18" t="s">
        <v>203</v>
      </c>
      <c r="E596" s="3" t="s">
        <v>132</v>
      </c>
      <c r="F596" s="1"/>
      <c r="G596" s="51">
        <v>70000</v>
      </c>
      <c r="H596" s="64">
        <v>10106.25</v>
      </c>
      <c r="I596" s="64">
        <v>6368.75</v>
      </c>
      <c r="J596" s="51">
        <f t="shared" si="20"/>
        <v>16475</v>
      </c>
      <c r="K596" s="51">
        <v>50000</v>
      </c>
      <c r="L596" s="51"/>
      <c r="M596" s="51">
        <f t="shared" si="21"/>
        <v>20000</v>
      </c>
    </row>
    <row r="597" spans="1:13" s="30" customFormat="1" ht="15">
      <c r="A597" s="21" t="s">
        <v>314</v>
      </c>
      <c r="B597" s="13">
        <v>11</v>
      </c>
      <c r="C597" s="17" t="s">
        <v>33</v>
      </c>
      <c r="D597" s="18" t="s">
        <v>220</v>
      </c>
      <c r="E597" s="3" t="s">
        <v>49</v>
      </c>
      <c r="F597" s="1"/>
      <c r="G597" s="51">
        <v>75000</v>
      </c>
      <c r="H597" s="64">
        <v>0</v>
      </c>
      <c r="I597" s="64">
        <v>0</v>
      </c>
      <c r="J597" s="51">
        <f t="shared" si="20"/>
        <v>0</v>
      </c>
      <c r="K597" s="51">
        <v>75000</v>
      </c>
      <c r="L597" s="51"/>
      <c r="M597" s="51">
        <f t="shared" si="21"/>
        <v>0</v>
      </c>
    </row>
    <row r="598" spans="1:13" s="30" customFormat="1" ht="15">
      <c r="A598" s="21" t="s">
        <v>314</v>
      </c>
      <c r="B598" s="13">
        <v>11</v>
      </c>
      <c r="C598" s="17" t="s">
        <v>33</v>
      </c>
      <c r="D598" s="18" t="s">
        <v>222</v>
      </c>
      <c r="E598" s="3" t="s">
        <v>136</v>
      </c>
      <c r="F598" s="1"/>
      <c r="G598" s="51">
        <v>125000</v>
      </c>
      <c r="H598" s="64">
        <v>0</v>
      </c>
      <c r="I598" s="64">
        <v>0</v>
      </c>
      <c r="J598" s="51">
        <f t="shared" si="20"/>
        <v>0</v>
      </c>
      <c r="K598" s="51">
        <v>50000</v>
      </c>
      <c r="L598" s="51"/>
      <c r="M598" s="51">
        <f t="shared" si="21"/>
        <v>75000</v>
      </c>
    </row>
    <row r="599" spans="1:13" s="30" customFormat="1" ht="15">
      <c r="A599" s="21" t="s">
        <v>314</v>
      </c>
      <c r="B599" s="13">
        <v>11</v>
      </c>
      <c r="C599" s="17" t="s">
        <v>33</v>
      </c>
      <c r="D599" s="18" t="s">
        <v>304</v>
      </c>
      <c r="E599" s="3" t="s">
        <v>238</v>
      </c>
      <c r="F599" s="1"/>
      <c r="G599" s="51">
        <v>130000</v>
      </c>
      <c r="H599" s="64">
        <v>0</v>
      </c>
      <c r="I599" s="64">
        <v>0</v>
      </c>
      <c r="J599" s="51">
        <f t="shared" si="20"/>
        <v>0</v>
      </c>
      <c r="K599" s="51">
        <v>100000</v>
      </c>
      <c r="L599" s="51"/>
      <c r="M599" s="51">
        <f t="shared" si="21"/>
        <v>30000</v>
      </c>
    </row>
    <row r="600" spans="1:13" s="30" customFormat="1" ht="15">
      <c r="A600" s="21" t="s">
        <v>314</v>
      </c>
      <c r="B600" s="13">
        <v>11</v>
      </c>
      <c r="C600" s="17" t="s">
        <v>33</v>
      </c>
      <c r="D600" s="18">
        <v>4221</v>
      </c>
      <c r="E600" s="3" t="s">
        <v>144</v>
      </c>
      <c r="F600" s="1"/>
      <c r="G600" s="51">
        <v>250000</v>
      </c>
      <c r="H600" s="64">
        <v>0</v>
      </c>
      <c r="I600" s="64">
        <v>62531.13</v>
      </c>
      <c r="J600" s="51">
        <f t="shared" si="20"/>
        <v>62531.13</v>
      </c>
      <c r="K600" s="51">
        <v>150000</v>
      </c>
      <c r="L600" s="51"/>
      <c r="M600" s="51">
        <f t="shared" si="21"/>
        <v>100000</v>
      </c>
    </row>
    <row r="601" spans="1:13" s="30" customFormat="1" ht="15">
      <c r="A601" s="21" t="s">
        <v>314</v>
      </c>
      <c r="B601" s="13">
        <v>11</v>
      </c>
      <c r="C601" s="17" t="s">
        <v>33</v>
      </c>
      <c r="D601" s="18" t="s">
        <v>204</v>
      </c>
      <c r="E601" s="3" t="s">
        <v>145</v>
      </c>
      <c r="F601" s="1"/>
      <c r="G601" s="51">
        <v>80000</v>
      </c>
      <c r="H601" s="64">
        <v>0</v>
      </c>
      <c r="I601" s="64">
        <v>0</v>
      </c>
      <c r="J601" s="51">
        <f t="shared" si="20"/>
        <v>0</v>
      </c>
      <c r="K601" s="51">
        <v>60000</v>
      </c>
      <c r="L601" s="51"/>
      <c r="M601" s="51">
        <f t="shared" si="21"/>
        <v>20000</v>
      </c>
    </row>
    <row r="602" spans="1:13" s="30" customFormat="1" ht="15">
      <c r="A602" s="21" t="s">
        <v>314</v>
      </c>
      <c r="B602" s="13">
        <v>11</v>
      </c>
      <c r="C602" s="17" t="s">
        <v>33</v>
      </c>
      <c r="D602" s="18" t="s">
        <v>229</v>
      </c>
      <c r="E602" s="3" t="s">
        <v>150</v>
      </c>
      <c r="F602" s="1"/>
      <c r="G602" s="51">
        <v>280000</v>
      </c>
      <c r="H602" s="64">
        <v>0</v>
      </c>
      <c r="I602" s="64">
        <v>34758.89</v>
      </c>
      <c r="J602" s="51">
        <f t="shared" si="20"/>
        <v>34758.89</v>
      </c>
      <c r="K602" s="51">
        <v>200000</v>
      </c>
      <c r="L602" s="51"/>
      <c r="M602" s="51">
        <f t="shared" si="21"/>
        <v>80000</v>
      </c>
    </row>
    <row r="603" spans="1:13" s="30" customFormat="1" ht="75">
      <c r="A603" s="93" t="s">
        <v>315</v>
      </c>
      <c r="B603" s="94"/>
      <c r="C603" s="94"/>
      <c r="D603" s="95"/>
      <c r="E603" s="1" t="s">
        <v>42</v>
      </c>
      <c r="F603" s="1" t="s">
        <v>290</v>
      </c>
      <c r="G603" s="11">
        <f>SUM(G604:G608)</f>
        <v>475000</v>
      </c>
      <c r="H603" s="11">
        <f>SUM(H604:H608)</f>
        <v>0</v>
      </c>
      <c r="I603" s="11">
        <f>SUM(I604:I608)</f>
        <v>0</v>
      </c>
      <c r="J603" s="11">
        <f t="shared" si="20"/>
        <v>0</v>
      </c>
      <c r="K603" s="11">
        <f>SUM(K604:K608)</f>
        <v>465000</v>
      </c>
      <c r="L603" s="11">
        <f>SUM(L604:L608)</f>
        <v>0</v>
      </c>
      <c r="M603" s="11">
        <f t="shared" si="21"/>
        <v>10000</v>
      </c>
    </row>
    <row r="604" spans="1:13" s="30" customFormat="1" ht="15">
      <c r="A604" s="21" t="s">
        <v>315</v>
      </c>
      <c r="B604" s="13">
        <v>11</v>
      </c>
      <c r="C604" s="17" t="s">
        <v>33</v>
      </c>
      <c r="D604" s="18" t="s">
        <v>217</v>
      </c>
      <c r="E604" s="3" t="s">
        <v>131</v>
      </c>
      <c r="F604" s="1"/>
      <c r="G604" s="51">
        <v>10000</v>
      </c>
      <c r="H604" s="64">
        <v>0</v>
      </c>
      <c r="I604" s="64">
        <v>0</v>
      </c>
      <c r="J604" s="51">
        <f t="shared" si="20"/>
        <v>0</v>
      </c>
      <c r="K604" s="51">
        <v>10000</v>
      </c>
      <c r="L604" s="51"/>
      <c r="M604" s="51">
        <f t="shared" si="21"/>
        <v>0</v>
      </c>
    </row>
    <row r="605" spans="1:13" s="30" customFormat="1" ht="15">
      <c r="A605" s="21" t="s">
        <v>315</v>
      </c>
      <c r="B605" s="13">
        <v>11</v>
      </c>
      <c r="C605" s="17" t="s">
        <v>33</v>
      </c>
      <c r="D605" s="18" t="s">
        <v>203</v>
      </c>
      <c r="E605" s="3" t="s">
        <v>132</v>
      </c>
      <c r="F605" s="1"/>
      <c r="G605" s="51">
        <v>125000</v>
      </c>
      <c r="H605" s="64">
        <v>0</v>
      </c>
      <c r="I605" s="64">
        <v>0</v>
      </c>
      <c r="J605" s="51">
        <f t="shared" si="20"/>
        <v>0</v>
      </c>
      <c r="K605" s="51">
        <v>125000</v>
      </c>
      <c r="L605" s="51"/>
      <c r="M605" s="51">
        <f t="shared" si="21"/>
        <v>0</v>
      </c>
    </row>
    <row r="606" spans="1:13" s="30" customFormat="1" ht="15">
      <c r="A606" s="21" t="s">
        <v>315</v>
      </c>
      <c r="B606" s="13">
        <v>11</v>
      </c>
      <c r="C606" s="17" t="s">
        <v>33</v>
      </c>
      <c r="D606" s="18" t="s">
        <v>220</v>
      </c>
      <c r="E606" s="3" t="s">
        <v>49</v>
      </c>
      <c r="F606" s="1"/>
      <c r="G606" s="51">
        <v>270000</v>
      </c>
      <c r="H606" s="64">
        <v>0</v>
      </c>
      <c r="I606" s="64">
        <v>0</v>
      </c>
      <c r="J606" s="51">
        <f t="shared" si="20"/>
        <v>0</v>
      </c>
      <c r="K606" s="51">
        <v>260000</v>
      </c>
      <c r="L606" s="51"/>
      <c r="M606" s="51">
        <f t="shared" si="21"/>
        <v>10000</v>
      </c>
    </row>
    <row r="607" spans="1:13" s="30" customFormat="1" ht="15">
      <c r="A607" s="21" t="s">
        <v>315</v>
      </c>
      <c r="B607" s="13">
        <v>11</v>
      </c>
      <c r="C607" s="17" t="s">
        <v>33</v>
      </c>
      <c r="D607" s="18" t="s">
        <v>225</v>
      </c>
      <c r="E607" s="3" t="s">
        <v>137</v>
      </c>
      <c r="F607" s="1"/>
      <c r="G607" s="51">
        <v>20000</v>
      </c>
      <c r="H607" s="64">
        <v>0</v>
      </c>
      <c r="I607" s="64">
        <v>0</v>
      </c>
      <c r="J607" s="51">
        <f t="shared" si="20"/>
        <v>0</v>
      </c>
      <c r="K607" s="51">
        <v>20000</v>
      </c>
      <c r="L607" s="51"/>
      <c r="M607" s="51">
        <f t="shared" si="21"/>
        <v>0</v>
      </c>
    </row>
    <row r="608" spans="1:13" s="30" customFormat="1" ht="15">
      <c r="A608" s="21" t="s">
        <v>315</v>
      </c>
      <c r="B608" s="13">
        <v>11</v>
      </c>
      <c r="C608" s="17" t="s">
        <v>33</v>
      </c>
      <c r="D608" s="18" t="s">
        <v>305</v>
      </c>
      <c r="E608" s="3" t="s">
        <v>143</v>
      </c>
      <c r="F608" s="1"/>
      <c r="G608" s="51">
        <v>50000</v>
      </c>
      <c r="H608" s="64">
        <v>0</v>
      </c>
      <c r="I608" s="64">
        <v>0</v>
      </c>
      <c r="J608" s="51">
        <f t="shared" si="20"/>
        <v>0</v>
      </c>
      <c r="K608" s="51">
        <v>50000</v>
      </c>
      <c r="L608" s="51"/>
      <c r="M608" s="51">
        <f t="shared" si="21"/>
        <v>0</v>
      </c>
    </row>
    <row r="609" spans="1:13" s="30" customFormat="1" ht="27.75" customHeight="1">
      <c r="A609" s="96" t="s">
        <v>360</v>
      </c>
      <c r="B609" s="97"/>
      <c r="C609" s="97"/>
      <c r="D609" s="98"/>
      <c r="E609" s="102" t="s">
        <v>207</v>
      </c>
      <c r="F609" s="102"/>
      <c r="G609" s="50">
        <f>G610+G650+G645</f>
        <v>17185180</v>
      </c>
      <c r="H609" s="50">
        <f>H610+H650+H645</f>
        <v>163165.66</v>
      </c>
      <c r="I609" s="50">
        <f>I610+I650+I645</f>
        <v>6242500.26</v>
      </c>
      <c r="J609" s="50">
        <f t="shared" si="20"/>
        <v>6405665.92</v>
      </c>
      <c r="K609" s="50">
        <f>K610+K650+K645</f>
        <v>2511545</v>
      </c>
      <c r="L609" s="50">
        <f>L610+L650+L645</f>
        <v>143545</v>
      </c>
      <c r="M609" s="50">
        <f t="shared" si="21"/>
        <v>14817180</v>
      </c>
    </row>
    <row r="610" spans="1:13" s="30" customFormat="1" ht="60">
      <c r="A610" s="82" t="s">
        <v>254</v>
      </c>
      <c r="B610" s="83"/>
      <c r="C610" s="83"/>
      <c r="D610" s="84"/>
      <c r="E610" s="1" t="s">
        <v>307</v>
      </c>
      <c r="F610" s="1" t="s">
        <v>289</v>
      </c>
      <c r="G610" s="11">
        <f>SUM(G611:G644)</f>
        <v>7180000</v>
      </c>
      <c r="H610" s="11">
        <f>SUM(H611:H644)</f>
        <v>123315.54000000001</v>
      </c>
      <c r="I610" s="11">
        <f>SUM(I611:I644)</f>
        <v>1862653.1400000001</v>
      </c>
      <c r="J610" s="11">
        <f t="shared" si="20"/>
        <v>1985968.6800000002</v>
      </c>
      <c r="K610" s="11">
        <f>SUM(K611:K644)</f>
        <v>2470000</v>
      </c>
      <c r="L610" s="11">
        <f>SUM(L611:L644)</f>
        <v>82000</v>
      </c>
      <c r="M610" s="11">
        <f t="shared" si="21"/>
        <v>4792000</v>
      </c>
    </row>
    <row r="611" spans="1:13" s="30" customFormat="1" ht="15">
      <c r="A611" s="21" t="s">
        <v>254</v>
      </c>
      <c r="B611" s="13">
        <v>11</v>
      </c>
      <c r="C611" s="17" t="s">
        <v>29</v>
      </c>
      <c r="D611" s="18" t="s">
        <v>198</v>
      </c>
      <c r="E611" s="3" t="s">
        <v>25</v>
      </c>
      <c r="F611" s="1"/>
      <c r="G611" s="51">
        <v>1150238</v>
      </c>
      <c r="H611" s="51"/>
      <c r="I611" s="51">
        <v>976979.63</v>
      </c>
      <c r="J611" s="51">
        <f t="shared" si="20"/>
        <v>976979.63</v>
      </c>
      <c r="K611" s="51"/>
      <c r="L611" s="51">
        <v>70000</v>
      </c>
      <c r="M611" s="51">
        <f t="shared" si="21"/>
        <v>1220238</v>
      </c>
    </row>
    <row r="612" spans="1:13" s="30" customFormat="1" ht="15">
      <c r="A612" s="21" t="s">
        <v>254</v>
      </c>
      <c r="B612" s="13">
        <v>11</v>
      </c>
      <c r="C612" s="17" t="s">
        <v>29</v>
      </c>
      <c r="D612" s="18" t="s">
        <v>199</v>
      </c>
      <c r="E612" s="3" t="s">
        <v>153</v>
      </c>
      <c r="F612" s="1"/>
      <c r="G612" s="51">
        <v>20000</v>
      </c>
      <c r="H612" s="64">
        <v>0</v>
      </c>
      <c r="I612" s="64">
        <v>10000</v>
      </c>
      <c r="J612" s="51">
        <f t="shared" si="20"/>
        <v>10000</v>
      </c>
      <c r="K612" s="51"/>
      <c r="L612" s="51"/>
      <c r="M612" s="51">
        <f t="shared" si="21"/>
        <v>20000</v>
      </c>
    </row>
    <row r="613" spans="1:13" s="30" customFormat="1" ht="15">
      <c r="A613" s="21" t="s">
        <v>254</v>
      </c>
      <c r="B613" s="13">
        <v>11</v>
      </c>
      <c r="C613" s="17" t="s">
        <v>29</v>
      </c>
      <c r="D613" s="18" t="s">
        <v>200</v>
      </c>
      <c r="E613" s="3" t="s">
        <v>330</v>
      </c>
      <c r="F613" s="1"/>
      <c r="G613" s="51">
        <v>170000</v>
      </c>
      <c r="H613" s="64">
        <v>0</v>
      </c>
      <c r="I613" s="64">
        <v>141928.17</v>
      </c>
      <c r="J613" s="51">
        <f t="shared" si="20"/>
        <v>141928.17</v>
      </c>
      <c r="K613" s="51"/>
      <c r="L613" s="51">
        <v>10000</v>
      </c>
      <c r="M613" s="51">
        <f t="shared" si="21"/>
        <v>180000</v>
      </c>
    </row>
    <row r="614" spans="1:13" s="30" customFormat="1" ht="28.5">
      <c r="A614" s="21" t="s">
        <v>254</v>
      </c>
      <c r="B614" s="13">
        <v>11</v>
      </c>
      <c r="C614" s="17" t="s">
        <v>29</v>
      </c>
      <c r="D614" s="18" t="s">
        <v>201</v>
      </c>
      <c r="E614" s="3" t="s">
        <v>303</v>
      </c>
      <c r="F614" s="1"/>
      <c r="G614" s="51">
        <v>23000</v>
      </c>
      <c r="H614" s="64">
        <v>0</v>
      </c>
      <c r="I614" s="64">
        <v>16608.65</v>
      </c>
      <c r="J614" s="51">
        <f t="shared" si="20"/>
        <v>16608.65</v>
      </c>
      <c r="K614" s="51"/>
      <c r="L614" s="51">
        <v>2000</v>
      </c>
      <c r="M614" s="51">
        <f t="shared" si="21"/>
        <v>25000</v>
      </c>
    </row>
    <row r="615" spans="1:13" s="30" customFormat="1" ht="15">
      <c r="A615" s="21" t="s">
        <v>254</v>
      </c>
      <c r="B615" s="13">
        <v>11</v>
      </c>
      <c r="C615" s="17" t="s">
        <v>29</v>
      </c>
      <c r="D615" s="18" t="s">
        <v>173</v>
      </c>
      <c r="E615" s="3" t="s">
        <v>124</v>
      </c>
      <c r="F615" s="1"/>
      <c r="G615" s="51">
        <v>600000</v>
      </c>
      <c r="H615" s="64">
        <v>0</v>
      </c>
      <c r="I615" s="64">
        <v>169469.51</v>
      </c>
      <c r="J615" s="51">
        <f t="shared" si="20"/>
        <v>169469.51</v>
      </c>
      <c r="K615" s="51">
        <v>200000</v>
      </c>
      <c r="L615" s="51"/>
      <c r="M615" s="51">
        <f t="shared" si="21"/>
        <v>400000</v>
      </c>
    </row>
    <row r="616" spans="1:13" s="30" customFormat="1" ht="28.5">
      <c r="A616" s="21" t="s">
        <v>254</v>
      </c>
      <c r="B616" s="13">
        <v>11</v>
      </c>
      <c r="C616" s="17" t="s">
        <v>29</v>
      </c>
      <c r="D616" s="18" t="s">
        <v>213</v>
      </c>
      <c r="E616" s="3" t="s">
        <v>125</v>
      </c>
      <c r="F616" s="1"/>
      <c r="G616" s="51">
        <v>70000</v>
      </c>
      <c r="H616" s="64">
        <v>0</v>
      </c>
      <c r="I616" s="64">
        <v>20760</v>
      </c>
      <c r="J616" s="51">
        <f t="shared" si="20"/>
        <v>20760</v>
      </c>
      <c r="K616" s="51"/>
      <c r="L616" s="51"/>
      <c r="M616" s="51">
        <f t="shared" si="21"/>
        <v>70000</v>
      </c>
    </row>
    <row r="617" spans="1:13" s="30" customFormat="1" ht="15">
      <c r="A617" s="21" t="s">
        <v>254</v>
      </c>
      <c r="B617" s="13">
        <v>11</v>
      </c>
      <c r="C617" s="17" t="s">
        <v>29</v>
      </c>
      <c r="D617" s="18" t="s">
        <v>214</v>
      </c>
      <c r="E617" s="3" t="s">
        <v>126</v>
      </c>
      <c r="F617" s="1"/>
      <c r="G617" s="51">
        <v>300000</v>
      </c>
      <c r="H617" s="64">
        <v>0</v>
      </c>
      <c r="I617" s="64">
        <v>9801.89</v>
      </c>
      <c r="J617" s="51">
        <f t="shared" si="20"/>
        <v>9801.89</v>
      </c>
      <c r="K617" s="51">
        <v>200000</v>
      </c>
      <c r="L617" s="51"/>
      <c r="M617" s="51">
        <f t="shared" si="21"/>
        <v>100000</v>
      </c>
    </row>
    <row r="618" spans="1:13" s="30" customFormat="1" ht="15">
      <c r="A618" s="21" t="s">
        <v>254</v>
      </c>
      <c r="B618" s="13">
        <v>11</v>
      </c>
      <c r="C618" s="17" t="s">
        <v>29</v>
      </c>
      <c r="D618" s="18" t="s">
        <v>215</v>
      </c>
      <c r="E618" s="3" t="s">
        <v>161</v>
      </c>
      <c r="F618" s="1"/>
      <c r="G618" s="51">
        <v>70000</v>
      </c>
      <c r="H618" s="64">
        <v>52576.14</v>
      </c>
      <c r="I618" s="64">
        <v>14423.86</v>
      </c>
      <c r="J618" s="51">
        <f t="shared" si="20"/>
        <v>67000</v>
      </c>
      <c r="K618" s="51">
        <v>40000</v>
      </c>
      <c r="L618" s="51"/>
      <c r="M618" s="51">
        <f t="shared" si="21"/>
        <v>30000</v>
      </c>
    </row>
    <row r="619" spans="1:13" s="30" customFormat="1" ht="15">
      <c r="A619" s="21" t="s">
        <v>254</v>
      </c>
      <c r="B619" s="13">
        <v>11</v>
      </c>
      <c r="C619" s="17" t="s">
        <v>29</v>
      </c>
      <c r="D619" s="18" t="s">
        <v>202</v>
      </c>
      <c r="E619" s="3" t="s">
        <v>129</v>
      </c>
      <c r="F619" s="1"/>
      <c r="G619" s="51">
        <v>200000</v>
      </c>
      <c r="H619" s="64">
        <v>0</v>
      </c>
      <c r="I619" s="64">
        <v>12082.36</v>
      </c>
      <c r="J619" s="51">
        <f t="shared" si="20"/>
        <v>12082.36</v>
      </c>
      <c r="K619" s="51">
        <v>50000</v>
      </c>
      <c r="L619" s="51"/>
      <c r="M619" s="51">
        <f t="shared" si="21"/>
        <v>150000</v>
      </c>
    </row>
    <row r="620" spans="1:13" s="30" customFormat="1" ht="28.5">
      <c r="A620" s="21" t="s">
        <v>254</v>
      </c>
      <c r="B620" s="13">
        <v>11</v>
      </c>
      <c r="C620" s="17" t="s">
        <v>29</v>
      </c>
      <c r="D620" s="18" t="s">
        <v>283</v>
      </c>
      <c r="E620" s="3" t="s">
        <v>159</v>
      </c>
      <c r="F620" s="1"/>
      <c r="G620" s="51">
        <v>70000</v>
      </c>
      <c r="H620" s="64">
        <v>0</v>
      </c>
      <c r="I620" s="64">
        <v>3227.46</v>
      </c>
      <c r="J620" s="51">
        <f t="shared" si="20"/>
        <v>3227.46</v>
      </c>
      <c r="K620" s="51"/>
      <c r="L620" s="51"/>
      <c r="M620" s="51">
        <f t="shared" si="21"/>
        <v>70000</v>
      </c>
    </row>
    <row r="621" spans="1:13" s="30" customFormat="1" ht="15">
      <c r="A621" s="21" t="s">
        <v>254</v>
      </c>
      <c r="B621" s="13">
        <v>11</v>
      </c>
      <c r="C621" s="17" t="s">
        <v>29</v>
      </c>
      <c r="D621" s="18" t="s">
        <v>216</v>
      </c>
      <c r="E621" s="3" t="s">
        <v>166</v>
      </c>
      <c r="F621" s="1"/>
      <c r="G621" s="51">
        <v>70000</v>
      </c>
      <c r="H621" s="64">
        <v>0</v>
      </c>
      <c r="I621" s="64">
        <v>0</v>
      </c>
      <c r="J621" s="51">
        <f t="shared" si="20"/>
        <v>0</v>
      </c>
      <c r="K621" s="51"/>
      <c r="L621" s="51"/>
      <c r="M621" s="51">
        <f t="shared" si="21"/>
        <v>70000</v>
      </c>
    </row>
    <row r="622" spans="1:13" s="30" customFormat="1" ht="15">
      <c r="A622" s="21" t="s">
        <v>254</v>
      </c>
      <c r="B622" s="13">
        <v>11</v>
      </c>
      <c r="C622" s="17" t="s">
        <v>29</v>
      </c>
      <c r="D622" s="18" t="s">
        <v>284</v>
      </c>
      <c r="E622" s="3" t="s">
        <v>270</v>
      </c>
      <c r="F622" s="1"/>
      <c r="G622" s="51">
        <v>50000</v>
      </c>
      <c r="H622" s="64">
        <v>0</v>
      </c>
      <c r="I622" s="64">
        <v>0</v>
      </c>
      <c r="J622" s="51">
        <f t="shared" si="20"/>
        <v>0</v>
      </c>
      <c r="K622" s="51"/>
      <c r="L622" s="51"/>
      <c r="M622" s="51">
        <f t="shared" si="21"/>
        <v>50000</v>
      </c>
    </row>
    <row r="623" spans="1:13" s="30" customFormat="1" ht="15">
      <c r="A623" s="21" t="s">
        <v>254</v>
      </c>
      <c r="B623" s="13">
        <v>11</v>
      </c>
      <c r="C623" s="17" t="s">
        <v>29</v>
      </c>
      <c r="D623" s="18" t="s">
        <v>217</v>
      </c>
      <c r="E623" s="3" t="s">
        <v>131</v>
      </c>
      <c r="F623" s="1"/>
      <c r="G623" s="51">
        <v>190000</v>
      </c>
      <c r="H623" s="64">
        <v>0</v>
      </c>
      <c r="I623" s="64">
        <v>41396.24</v>
      </c>
      <c r="J623" s="51">
        <f t="shared" si="20"/>
        <v>41396.24</v>
      </c>
      <c r="K623" s="51">
        <v>100000</v>
      </c>
      <c r="L623" s="51"/>
      <c r="M623" s="51">
        <f t="shared" si="21"/>
        <v>90000</v>
      </c>
    </row>
    <row r="624" spans="1:13" s="30" customFormat="1" ht="15">
      <c r="A624" s="21" t="s">
        <v>254</v>
      </c>
      <c r="B624" s="13">
        <v>11</v>
      </c>
      <c r="C624" s="17" t="s">
        <v>29</v>
      </c>
      <c r="D624" s="18" t="s">
        <v>203</v>
      </c>
      <c r="E624" s="3" t="s">
        <v>132</v>
      </c>
      <c r="F624" s="1"/>
      <c r="G624" s="51">
        <v>70000</v>
      </c>
      <c r="H624" s="64">
        <v>11498.05</v>
      </c>
      <c r="I624" s="64">
        <v>25281.7</v>
      </c>
      <c r="J624" s="51">
        <f t="shared" si="20"/>
        <v>36779.75</v>
      </c>
      <c r="K624" s="51"/>
      <c r="L624" s="51"/>
      <c r="M624" s="51">
        <f t="shared" si="21"/>
        <v>70000</v>
      </c>
    </row>
    <row r="625" spans="1:13" s="30" customFormat="1" ht="15">
      <c r="A625" s="21" t="s">
        <v>254</v>
      </c>
      <c r="B625" s="13">
        <v>11</v>
      </c>
      <c r="C625" s="17" t="s">
        <v>29</v>
      </c>
      <c r="D625" s="18" t="s">
        <v>218</v>
      </c>
      <c r="E625" s="3" t="s">
        <v>133</v>
      </c>
      <c r="F625" s="1"/>
      <c r="G625" s="51">
        <v>30000</v>
      </c>
      <c r="H625" s="64">
        <v>0</v>
      </c>
      <c r="I625" s="64">
        <v>0</v>
      </c>
      <c r="J625" s="51">
        <f t="shared" si="20"/>
        <v>0</v>
      </c>
      <c r="K625" s="51"/>
      <c r="L625" s="51"/>
      <c r="M625" s="51">
        <f t="shared" si="21"/>
        <v>30000</v>
      </c>
    </row>
    <row r="626" spans="1:13" s="30" customFormat="1" ht="15">
      <c r="A626" s="21" t="s">
        <v>254</v>
      </c>
      <c r="B626" s="13">
        <v>11</v>
      </c>
      <c r="C626" s="17" t="s">
        <v>29</v>
      </c>
      <c r="D626" s="18" t="s">
        <v>219</v>
      </c>
      <c r="E626" s="3" t="s">
        <v>134</v>
      </c>
      <c r="F626" s="1"/>
      <c r="G626" s="51">
        <v>70000</v>
      </c>
      <c r="H626" s="64">
        <v>0</v>
      </c>
      <c r="I626" s="64">
        <v>0</v>
      </c>
      <c r="J626" s="51">
        <f t="shared" si="20"/>
        <v>0</v>
      </c>
      <c r="K626" s="51"/>
      <c r="L626" s="51"/>
      <c r="M626" s="51">
        <f t="shared" si="21"/>
        <v>70000</v>
      </c>
    </row>
    <row r="627" spans="1:13" s="30" customFormat="1" ht="15">
      <c r="A627" s="21" t="s">
        <v>254</v>
      </c>
      <c r="B627" s="13">
        <v>11</v>
      </c>
      <c r="C627" s="17" t="s">
        <v>29</v>
      </c>
      <c r="D627" s="18" t="s">
        <v>220</v>
      </c>
      <c r="E627" s="3" t="s">
        <v>49</v>
      </c>
      <c r="F627" s="1"/>
      <c r="G627" s="51">
        <v>200000</v>
      </c>
      <c r="H627" s="64">
        <v>9773.05</v>
      </c>
      <c r="I627" s="64">
        <v>28055.95</v>
      </c>
      <c r="J627" s="51">
        <f t="shared" si="20"/>
        <v>37829</v>
      </c>
      <c r="K627" s="51">
        <v>50000</v>
      </c>
      <c r="L627" s="51"/>
      <c r="M627" s="51">
        <f t="shared" si="21"/>
        <v>150000</v>
      </c>
    </row>
    <row r="628" spans="1:13" s="30" customFormat="1" ht="15">
      <c r="A628" s="12" t="s">
        <v>254</v>
      </c>
      <c r="B628" s="13">
        <v>11</v>
      </c>
      <c r="C628" s="17" t="s">
        <v>29</v>
      </c>
      <c r="D628" s="15">
        <v>3236</v>
      </c>
      <c r="E628" s="3" t="s">
        <v>135</v>
      </c>
      <c r="F628" s="1"/>
      <c r="G628" s="51">
        <v>20000</v>
      </c>
      <c r="H628" s="64">
        <v>2100</v>
      </c>
      <c r="I628" s="64">
        <v>13900</v>
      </c>
      <c r="J628" s="51">
        <f t="shared" si="20"/>
        <v>16000</v>
      </c>
      <c r="K628" s="51"/>
      <c r="L628" s="51"/>
      <c r="M628" s="51">
        <f t="shared" si="21"/>
        <v>20000</v>
      </c>
    </row>
    <row r="629" spans="1:13" s="30" customFormat="1" ht="15">
      <c r="A629" s="21" t="s">
        <v>254</v>
      </c>
      <c r="B629" s="13">
        <v>11</v>
      </c>
      <c r="C629" s="17" t="s">
        <v>29</v>
      </c>
      <c r="D629" s="18" t="s">
        <v>172</v>
      </c>
      <c r="E629" s="3" t="s">
        <v>43</v>
      </c>
      <c r="F629" s="1"/>
      <c r="G629" s="51">
        <v>200000</v>
      </c>
      <c r="H629" s="64">
        <v>18930</v>
      </c>
      <c r="I629" s="64">
        <v>52405.84</v>
      </c>
      <c r="J629" s="51">
        <f t="shared" si="20"/>
        <v>71335.84</v>
      </c>
      <c r="K629" s="51">
        <v>50000</v>
      </c>
      <c r="L629" s="51"/>
      <c r="M629" s="51">
        <f t="shared" si="21"/>
        <v>150000</v>
      </c>
    </row>
    <row r="630" spans="1:13" s="30" customFormat="1" ht="15">
      <c r="A630" s="21" t="s">
        <v>254</v>
      </c>
      <c r="B630" s="13">
        <v>11</v>
      </c>
      <c r="C630" s="17" t="s">
        <v>29</v>
      </c>
      <c r="D630" s="18" t="s">
        <v>222</v>
      </c>
      <c r="E630" s="3" t="s">
        <v>136</v>
      </c>
      <c r="F630" s="1"/>
      <c r="G630" s="51">
        <v>150000</v>
      </c>
      <c r="H630" s="64">
        <v>18700.8</v>
      </c>
      <c r="I630" s="64">
        <v>58338.2</v>
      </c>
      <c r="J630" s="51">
        <f t="shared" si="20"/>
        <v>77039</v>
      </c>
      <c r="K630" s="51">
        <v>50000</v>
      </c>
      <c r="L630" s="51"/>
      <c r="M630" s="51">
        <f t="shared" si="21"/>
        <v>100000</v>
      </c>
    </row>
    <row r="631" spans="1:13" s="30" customFormat="1" ht="15">
      <c r="A631" s="21" t="s">
        <v>254</v>
      </c>
      <c r="B631" s="13">
        <v>11</v>
      </c>
      <c r="C631" s="17" t="s">
        <v>29</v>
      </c>
      <c r="D631" s="18" t="s">
        <v>223</v>
      </c>
      <c r="E631" s="3" t="s">
        <v>48</v>
      </c>
      <c r="F631" s="1"/>
      <c r="G631" s="51">
        <v>1499762</v>
      </c>
      <c r="H631" s="64">
        <v>9737.5</v>
      </c>
      <c r="I631" s="64">
        <v>252340.01</v>
      </c>
      <c r="J631" s="51">
        <f t="shared" si="20"/>
        <v>262077.51</v>
      </c>
      <c r="K631" s="51">
        <v>200000</v>
      </c>
      <c r="L631" s="51"/>
      <c r="M631" s="51">
        <f t="shared" si="21"/>
        <v>1299762</v>
      </c>
    </row>
    <row r="632" spans="1:13" s="30" customFormat="1" ht="15">
      <c r="A632" s="21" t="s">
        <v>254</v>
      </c>
      <c r="B632" s="13">
        <v>11</v>
      </c>
      <c r="C632" s="17" t="s">
        <v>29</v>
      </c>
      <c r="D632" s="18" t="s">
        <v>225</v>
      </c>
      <c r="E632" s="3" t="s">
        <v>137</v>
      </c>
      <c r="F632" s="1"/>
      <c r="G632" s="51">
        <v>30000</v>
      </c>
      <c r="H632" s="64">
        <v>0</v>
      </c>
      <c r="I632" s="64">
        <v>0</v>
      </c>
      <c r="J632" s="51">
        <f t="shared" si="20"/>
        <v>0</v>
      </c>
      <c r="K632" s="51"/>
      <c r="L632" s="51"/>
      <c r="M632" s="51">
        <f t="shared" si="21"/>
        <v>30000</v>
      </c>
    </row>
    <row r="633" spans="1:13" s="30" customFormat="1" ht="15">
      <c r="A633" s="21" t="s">
        <v>254</v>
      </c>
      <c r="B633" s="13">
        <v>11</v>
      </c>
      <c r="C633" s="17" t="s">
        <v>29</v>
      </c>
      <c r="D633" s="18" t="s">
        <v>226</v>
      </c>
      <c r="E633" s="3" t="s">
        <v>138</v>
      </c>
      <c r="F633" s="1"/>
      <c r="G633" s="51">
        <v>60000</v>
      </c>
      <c r="H633" s="64">
        <v>0</v>
      </c>
      <c r="I633" s="64">
        <v>4782.87</v>
      </c>
      <c r="J633" s="51">
        <f t="shared" si="20"/>
        <v>4782.87</v>
      </c>
      <c r="K633" s="51">
        <v>30000</v>
      </c>
      <c r="L633" s="51"/>
      <c r="M633" s="51">
        <f t="shared" si="21"/>
        <v>30000</v>
      </c>
    </row>
    <row r="634" spans="1:13" s="30" customFormat="1" ht="15">
      <c r="A634" s="21" t="s">
        <v>254</v>
      </c>
      <c r="B634" s="13">
        <v>11</v>
      </c>
      <c r="C634" s="17" t="s">
        <v>29</v>
      </c>
      <c r="D634" s="18" t="s">
        <v>276</v>
      </c>
      <c r="E634" s="3" t="s">
        <v>272</v>
      </c>
      <c r="F634" s="1"/>
      <c r="G634" s="51">
        <v>30000</v>
      </c>
      <c r="H634" s="64">
        <v>0</v>
      </c>
      <c r="I634" s="64">
        <v>0</v>
      </c>
      <c r="J634" s="51">
        <f t="shared" si="20"/>
        <v>0</v>
      </c>
      <c r="K634" s="51"/>
      <c r="L634" s="51"/>
      <c r="M634" s="51">
        <f t="shared" si="21"/>
        <v>30000</v>
      </c>
    </row>
    <row r="635" spans="1:13" s="30" customFormat="1" ht="15">
      <c r="A635" s="21" t="s">
        <v>254</v>
      </c>
      <c r="B635" s="13">
        <v>11</v>
      </c>
      <c r="C635" s="17" t="s">
        <v>29</v>
      </c>
      <c r="D635" s="18" t="s">
        <v>228</v>
      </c>
      <c r="E635" s="3" t="s">
        <v>168</v>
      </c>
      <c r="F635" s="1"/>
      <c r="G635" s="51">
        <v>30000</v>
      </c>
      <c r="H635" s="64">
        <v>0</v>
      </c>
      <c r="I635" s="64">
        <v>1112.3</v>
      </c>
      <c r="J635" s="51">
        <f t="shared" si="20"/>
        <v>1112.3</v>
      </c>
      <c r="K635" s="51"/>
      <c r="L635" s="51"/>
      <c r="M635" s="51">
        <f t="shared" si="21"/>
        <v>30000</v>
      </c>
    </row>
    <row r="636" spans="1:13" ht="14.25">
      <c r="A636" s="21" t="s">
        <v>254</v>
      </c>
      <c r="B636" s="13">
        <v>11</v>
      </c>
      <c r="C636" s="17" t="s">
        <v>29</v>
      </c>
      <c r="D636" s="18">
        <v>3433</v>
      </c>
      <c r="E636" s="3" t="s">
        <v>140</v>
      </c>
      <c r="F636" s="3"/>
      <c r="G636" s="51">
        <v>20000</v>
      </c>
      <c r="H636" s="64">
        <v>0</v>
      </c>
      <c r="I636" s="64">
        <v>0</v>
      </c>
      <c r="J636" s="51">
        <f t="shared" si="20"/>
        <v>0</v>
      </c>
      <c r="K636" s="51"/>
      <c r="L636" s="51"/>
      <c r="M636" s="51">
        <f t="shared" si="21"/>
        <v>20000</v>
      </c>
    </row>
    <row r="637" spans="1:13" ht="14.25">
      <c r="A637" s="21" t="s">
        <v>254</v>
      </c>
      <c r="B637" s="13">
        <v>11</v>
      </c>
      <c r="C637" s="17" t="s">
        <v>29</v>
      </c>
      <c r="D637" s="18">
        <v>3721</v>
      </c>
      <c r="E637" s="3" t="s">
        <v>164</v>
      </c>
      <c r="F637" s="3"/>
      <c r="G637" s="51">
        <v>20000</v>
      </c>
      <c r="H637" s="64">
        <v>0</v>
      </c>
      <c r="I637" s="64">
        <v>0</v>
      </c>
      <c r="J637" s="51">
        <f t="shared" si="20"/>
        <v>0</v>
      </c>
      <c r="K637" s="51"/>
      <c r="L637" s="51"/>
      <c r="M637" s="51">
        <f t="shared" si="21"/>
        <v>20000</v>
      </c>
    </row>
    <row r="638" spans="1:13" ht="14.25">
      <c r="A638" s="21" t="s">
        <v>254</v>
      </c>
      <c r="B638" s="13">
        <v>11</v>
      </c>
      <c r="C638" s="17" t="s">
        <v>29</v>
      </c>
      <c r="D638" s="18">
        <v>4123</v>
      </c>
      <c r="E638" s="3" t="s">
        <v>238</v>
      </c>
      <c r="F638" s="3"/>
      <c r="G638" s="51">
        <v>50000</v>
      </c>
      <c r="H638" s="64">
        <v>0</v>
      </c>
      <c r="I638" s="64">
        <v>0</v>
      </c>
      <c r="J638" s="51">
        <f t="shared" si="20"/>
        <v>0</v>
      </c>
      <c r="K638" s="51"/>
      <c r="L638" s="51"/>
      <c r="M638" s="51">
        <f t="shared" si="21"/>
        <v>50000</v>
      </c>
    </row>
    <row r="639" spans="1:13" ht="14.25">
      <c r="A639" s="21" t="s">
        <v>254</v>
      </c>
      <c r="B639" s="13">
        <v>11</v>
      </c>
      <c r="C639" s="17" t="s">
        <v>29</v>
      </c>
      <c r="D639" s="18">
        <v>4221</v>
      </c>
      <c r="E639" s="3" t="s">
        <v>144</v>
      </c>
      <c r="F639" s="3"/>
      <c r="G639" s="51">
        <v>150000</v>
      </c>
      <c r="H639" s="64">
        <v>0</v>
      </c>
      <c r="I639" s="64">
        <v>0</v>
      </c>
      <c r="J639" s="51">
        <f t="shared" si="20"/>
        <v>0</v>
      </c>
      <c r="K639" s="51">
        <v>100000</v>
      </c>
      <c r="L639" s="51"/>
      <c r="M639" s="51">
        <f t="shared" si="21"/>
        <v>50000</v>
      </c>
    </row>
    <row r="640" spans="1:13" ht="14.25">
      <c r="A640" s="21" t="s">
        <v>254</v>
      </c>
      <c r="B640" s="13">
        <v>11</v>
      </c>
      <c r="C640" s="17" t="s">
        <v>29</v>
      </c>
      <c r="D640" s="18">
        <v>4222</v>
      </c>
      <c r="E640" s="3" t="s">
        <v>145</v>
      </c>
      <c r="F640" s="3"/>
      <c r="G640" s="51">
        <v>100000</v>
      </c>
      <c r="H640" s="64">
        <v>0</v>
      </c>
      <c r="I640" s="64">
        <v>2596</v>
      </c>
      <c r="J640" s="51">
        <f t="shared" si="20"/>
        <v>2596</v>
      </c>
      <c r="K640" s="51">
        <v>50000</v>
      </c>
      <c r="L640" s="51"/>
      <c r="M640" s="51">
        <f t="shared" si="21"/>
        <v>50000</v>
      </c>
    </row>
    <row r="641" spans="1:13" ht="14.25">
      <c r="A641" s="21" t="s">
        <v>254</v>
      </c>
      <c r="B641" s="13">
        <v>11</v>
      </c>
      <c r="C641" s="17" t="s">
        <v>29</v>
      </c>
      <c r="D641" s="18">
        <v>4223</v>
      </c>
      <c r="E641" s="3" t="s">
        <v>146</v>
      </c>
      <c r="F641" s="3"/>
      <c r="G641" s="51">
        <v>37000</v>
      </c>
      <c r="H641" s="64">
        <v>0</v>
      </c>
      <c r="I641" s="64">
        <v>0</v>
      </c>
      <c r="J641" s="51">
        <f t="shared" si="20"/>
        <v>0</v>
      </c>
      <c r="K641" s="51"/>
      <c r="L641" s="51"/>
      <c r="M641" s="51">
        <f t="shared" si="21"/>
        <v>37000</v>
      </c>
    </row>
    <row r="642" spans="1:13" ht="14.25">
      <c r="A642" s="21" t="s">
        <v>254</v>
      </c>
      <c r="B642" s="13">
        <v>11</v>
      </c>
      <c r="C642" s="17" t="s">
        <v>29</v>
      </c>
      <c r="D642" s="18">
        <v>4227</v>
      </c>
      <c r="E642" s="3" t="s">
        <v>147</v>
      </c>
      <c r="F642" s="3"/>
      <c r="G642" s="51">
        <v>280000</v>
      </c>
      <c r="H642" s="64">
        <v>0</v>
      </c>
      <c r="I642" s="64">
        <v>7162.5</v>
      </c>
      <c r="J642" s="51">
        <f t="shared" si="20"/>
        <v>7162.5</v>
      </c>
      <c r="K642" s="51">
        <v>200000</v>
      </c>
      <c r="L642" s="51"/>
      <c r="M642" s="51">
        <f t="shared" si="21"/>
        <v>80000</v>
      </c>
    </row>
    <row r="643" spans="1:13" ht="14.25">
      <c r="A643" s="21" t="s">
        <v>254</v>
      </c>
      <c r="B643" s="13">
        <v>11</v>
      </c>
      <c r="C643" s="17" t="s">
        <v>29</v>
      </c>
      <c r="D643" s="18">
        <v>4262</v>
      </c>
      <c r="E643" s="3" t="s">
        <v>150</v>
      </c>
      <c r="F643" s="3"/>
      <c r="G643" s="51">
        <v>150000</v>
      </c>
      <c r="H643" s="64">
        <v>0</v>
      </c>
      <c r="I643" s="64">
        <v>0</v>
      </c>
      <c r="J643" s="51">
        <f t="shared" si="20"/>
        <v>0</v>
      </c>
      <c r="K643" s="51">
        <v>150000</v>
      </c>
      <c r="L643" s="51"/>
      <c r="M643" s="51">
        <f t="shared" si="21"/>
        <v>0</v>
      </c>
    </row>
    <row r="644" spans="1:13" ht="14.25">
      <c r="A644" s="21" t="s">
        <v>254</v>
      </c>
      <c r="B644" s="13">
        <v>11</v>
      </c>
      <c r="C644" s="17" t="s">
        <v>29</v>
      </c>
      <c r="D644" s="18">
        <v>4511</v>
      </c>
      <c r="E644" s="3" t="s">
        <v>151</v>
      </c>
      <c r="F644" s="3"/>
      <c r="G644" s="51">
        <v>1000000</v>
      </c>
      <c r="H644" s="64">
        <v>0</v>
      </c>
      <c r="I644" s="64">
        <v>0</v>
      </c>
      <c r="J644" s="51">
        <f t="shared" si="20"/>
        <v>0</v>
      </c>
      <c r="K644" s="51">
        <v>1000000</v>
      </c>
      <c r="L644" s="51"/>
      <c r="M644" s="51">
        <f t="shared" si="21"/>
        <v>0</v>
      </c>
    </row>
    <row r="645" spans="1:13" s="30" customFormat="1" ht="60">
      <c r="A645" s="93" t="s">
        <v>316</v>
      </c>
      <c r="B645" s="94"/>
      <c r="C645" s="94"/>
      <c r="D645" s="95"/>
      <c r="E645" s="1" t="s">
        <v>42</v>
      </c>
      <c r="F645" s="1" t="s">
        <v>289</v>
      </c>
      <c r="G645" s="11">
        <f>SUM(G646:G649)</f>
        <v>210000</v>
      </c>
      <c r="H645" s="11">
        <f>SUM(H646:H649)</f>
        <v>0</v>
      </c>
      <c r="I645" s="11">
        <f>SUM(I646:I649)</f>
        <v>58390.09</v>
      </c>
      <c r="J645" s="11">
        <f t="shared" si="20"/>
        <v>58390.09</v>
      </c>
      <c r="K645" s="11">
        <f>SUM(K646:K649)</f>
        <v>0</v>
      </c>
      <c r="L645" s="11">
        <f>SUM(L646:L649)</f>
        <v>20000</v>
      </c>
      <c r="M645" s="11">
        <f t="shared" si="21"/>
        <v>230000</v>
      </c>
    </row>
    <row r="646" spans="1:13" ht="14.25">
      <c r="A646" s="21" t="s">
        <v>316</v>
      </c>
      <c r="B646" s="13">
        <v>11</v>
      </c>
      <c r="C646" s="17" t="s">
        <v>29</v>
      </c>
      <c r="D646" s="18">
        <v>3232</v>
      </c>
      <c r="E646" s="3" t="s">
        <v>132</v>
      </c>
      <c r="F646" s="3"/>
      <c r="G646" s="51">
        <v>50000</v>
      </c>
      <c r="H646" s="64">
        <v>0</v>
      </c>
      <c r="I646" s="64">
        <v>49915.75</v>
      </c>
      <c r="J646" s="51">
        <f t="shared" si="20"/>
        <v>49915.75</v>
      </c>
      <c r="K646" s="51"/>
      <c r="L646" s="51">
        <v>20000</v>
      </c>
      <c r="M646" s="51">
        <f t="shared" si="21"/>
        <v>70000</v>
      </c>
    </row>
    <row r="647" spans="1:13" ht="14.25">
      <c r="A647" s="21" t="s">
        <v>316</v>
      </c>
      <c r="B647" s="13">
        <v>11</v>
      </c>
      <c r="C647" s="17" t="s">
        <v>29</v>
      </c>
      <c r="D647" s="18">
        <v>3235</v>
      </c>
      <c r="E647" s="3" t="s">
        <v>49</v>
      </c>
      <c r="F647" s="3"/>
      <c r="G647" s="51">
        <v>70000</v>
      </c>
      <c r="H647" s="64">
        <v>0</v>
      </c>
      <c r="I647" s="64">
        <v>0</v>
      </c>
      <c r="J647" s="51">
        <f t="shared" si="20"/>
        <v>0</v>
      </c>
      <c r="K647" s="51"/>
      <c r="L647" s="51"/>
      <c r="M647" s="51">
        <f t="shared" si="21"/>
        <v>70000</v>
      </c>
    </row>
    <row r="648" spans="1:13" ht="14.25">
      <c r="A648" s="21" t="s">
        <v>316</v>
      </c>
      <c r="B648" s="13">
        <v>11</v>
      </c>
      <c r="C648" s="17" t="s">
        <v>29</v>
      </c>
      <c r="D648" s="18">
        <v>3239</v>
      </c>
      <c r="E648" s="3" t="s">
        <v>48</v>
      </c>
      <c r="F648" s="3"/>
      <c r="G648" s="51">
        <v>50000</v>
      </c>
      <c r="H648" s="64">
        <v>0</v>
      </c>
      <c r="I648" s="64">
        <v>3183.7</v>
      </c>
      <c r="J648" s="51">
        <f t="shared" si="20"/>
        <v>3183.7</v>
      </c>
      <c r="K648" s="51"/>
      <c r="L648" s="51"/>
      <c r="M648" s="51">
        <f t="shared" si="21"/>
        <v>50000</v>
      </c>
    </row>
    <row r="649" spans="1:13" ht="14.25">
      <c r="A649" s="21" t="s">
        <v>316</v>
      </c>
      <c r="B649" s="13">
        <v>11</v>
      </c>
      <c r="C649" s="17" t="s">
        <v>29</v>
      </c>
      <c r="D649" s="18">
        <v>3292</v>
      </c>
      <c r="E649" s="3" t="s">
        <v>137</v>
      </c>
      <c r="F649" s="3"/>
      <c r="G649" s="51">
        <v>40000</v>
      </c>
      <c r="H649" s="64">
        <v>0</v>
      </c>
      <c r="I649" s="64">
        <v>5290.64</v>
      </c>
      <c r="J649" s="51">
        <f aca="true" t="shared" si="22" ref="J649:J672">H649+I649</f>
        <v>5290.64</v>
      </c>
      <c r="K649" s="51"/>
      <c r="L649" s="51"/>
      <c r="M649" s="51">
        <f aca="true" t="shared" si="23" ref="M649:M672">G649-K649+L649</f>
        <v>40000</v>
      </c>
    </row>
    <row r="650" spans="1:13" s="30" customFormat="1" ht="60">
      <c r="A650" s="99" t="s">
        <v>253</v>
      </c>
      <c r="B650" s="100"/>
      <c r="C650" s="100"/>
      <c r="D650" s="101"/>
      <c r="E650" s="1" t="s">
        <v>331</v>
      </c>
      <c r="F650" s="1" t="s">
        <v>289</v>
      </c>
      <c r="G650" s="60">
        <f>SUM(G651:G660)</f>
        <v>9795180</v>
      </c>
      <c r="H650" s="60">
        <f>SUM(H651:H660)</f>
        <v>39850.12</v>
      </c>
      <c r="I650" s="60">
        <f>SUM(I651:I660)</f>
        <v>4321457.03</v>
      </c>
      <c r="J650" s="60">
        <f t="shared" si="22"/>
        <v>4361307.15</v>
      </c>
      <c r="K650" s="60">
        <f>SUM(K651:K659)</f>
        <v>41545</v>
      </c>
      <c r="L650" s="60">
        <f>SUM(L651:L659)</f>
        <v>41545</v>
      </c>
      <c r="M650" s="60">
        <f t="shared" si="23"/>
        <v>9795180</v>
      </c>
    </row>
    <row r="651" spans="1:13" ht="14.25">
      <c r="A651" s="27" t="s">
        <v>253</v>
      </c>
      <c r="B651" s="13">
        <v>12</v>
      </c>
      <c r="C651" s="24" t="s">
        <v>29</v>
      </c>
      <c r="D651" s="18">
        <v>3237</v>
      </c>
      <c r="E651" s="3" t="s">
        <v>43</v>
      </c>
      <c r="G651" s="51">
        <v>694614</v>
      </c>
      <c r="H651" s="64">
        <v>39361.73</v>
      </c>
      <c r="I651" s="64">
        <v>41028.18</v>
      </c>
      <c r="J651" s="51">
        <f t="shared" si="22"/>
        <v>80389.91</v>
      </c>
      <c r="K651" s="51">
        <v>1545</v>
      </c>
      <c r="L651" s="51"/>
      <c r="M651" s="51">
        <f t="shared" si="23"/>
        <v>693069</v>
      </c>
    </row>
    <row r="652" spans="1:13" ht="14.25">
      <c r="A652" s="27" t="s">
        <v>253</v>
      </c>
      <c r="B652" s="13">
        <v>12</v>
      </c>
      <c r="C652" s="24" t="s">
        <v>29</v>
      </c>
      <c r="D652" s="18">
        <v>4221</v>
      </c>
      <c r="E652" s="3" t="s">
        <v>144</v>
      </c>
      <c r="G652" s="51">
        <v>0</v>
      </c>
      <c r="H652" s="64"/>
      <c r="I652" s="64"/>
      <c r="J652" s="51"/>
      <c r="K652" s="51"/>
      <c r="L652" s="51">
        <v>38000</v>
      </c>
      <c r="M652" s="51">
        <f t="shared" si="23"/>
        <v>38000</v>
      </c>
    </row>
    <row r="653" spans="1:13" ht="14.25">
      <c r="A653" s="27" t="s">
        <v>253</v>
      </c>
      <c r="B653" s="13">
        <v>12</v>
      </c>
      <c r="C653" s="24" t="s">
        <v>29</v>
      </c>
      <c r="D653" s="18">
        <v>4227</v>
      </c>
      <c r="E653" s="3" t="s">
        <v>147</v>
      </c>
      <c r="G653" s="51">
        <v>504187</v>
      </c>
      <c r="H653" s="64">
        <v>488.39</v>
      </c>
      <c r="I653" s="64">
        <v>16134.47</v>
      </c>
      <c r="J653" s="51">
        <f t="shared" si="22"/>
        <v>16622.86</v>
      </c>
      <c r="K653" s="51">
        <v>40000</v>
      </c>
      <c r="L653" s="51"/>
      <c r="M653" s="51">
        <f t="shared" si="23"/>
        <v>464187</v>
      </c>
    </row>
    <row r="654" spans="1:13" ht="14.25">
      <c r="A654" s="27" t="s">
        <v>253</v>
      </c>
      <c r="B654" s="13">
        <v>12</v>
      </c>
      <c r="C654" s="24" t="s">
        <v>29</v>
      </c>
      <c r="D654" s="18">
        <v>4262</v>
      </c>
      <c r="E654" s="3" t="s">
        <v>150</v>
      </c>
      <c r="G654" s="51">
        <v>0</v>
      </c>
      <c r="H654" s="64"/>
      <c r="I654" s="64"/>
      <c r="J654" s="51"/>
      <c r="K654" s="51"/>
      <c r="L654" s="51">
        <v>3545</v>
      </c>
      <c r="M654" s="51">
        <f t="shared" si="23"/>
        <v>3545</v>
      </c>
    </row>
    <row r="655" spans="1:13" ht="14.25">
      <c r="A655" s="27" t="s">
        <v>253</v>
      </c>
      <c r="B655" s="13">
        <v>51</v>
      </c>
      <c r="C655" s="24" t="s">
        <v>29</v>
      </c>
      <c r="D655" s="18">
        <v>3237</v>
      </c>
      <c r="E655" s="3" t="s">
        <v>43</v>
      </c>
      <c r="G655" s="51">
        <v>1400000</v>
      </c>
      <c r="H655" s="51"/>
      <c r="I655" s="51">
        <v>746829.39</v>
      </c>
      <c r="J655" s="51">
        <f t="shared" si="22"/>
        <v>746829.39</v>
      </c>
      <c r="K655" s="51"/>
      <c r="L655" s="51"/>
      <c r="M655" s="51">
        <f t="shared" si="23"/>
        <v>1400000</v>
      </c>
    </row>
    <row r="656" spans="1:13" ht="14.25">
      <c r="A656" s="27" t="s">
        <v>253</v>
      </c>
      <c r="B656" s="13">
        <v>51</v>
      </c>
      <c r="C656" s="24" t="s">
        <v>29</v>
      </c>
      <c r="D656" s="18">
        <v>3811</v>
      </c>
      <c r="E656" s="3" t="s">
        <v>156</v>
      </c>
      <c r="G656" s="51">
        <v>0</v>
      </c>
      <c r="H656" s="51"/>
      <c r="I656" s="51">
        <v>2987317.56</v>
      </c>
      <c r="J656" s="51">
        <f t="shared" si="22"/>
        <v>2987317.56</v>
      </c>
      <c r="K656" s="51"/>
      <c r="L656" s="51"/>
      <c r="M656" s="51">
        <f t="shared" si="23"/>
        <v>0</v>
      </c>
    </row>
    <row r="657" spans="1:13" ht="14.25">
      <c r="A657" s="27" t="s">
        <v>253</v>
      </c>
      <c r="B657" s="13">
        <v>51</v>
      </c>
      <c r="C657" s="24" t="s">
        <v>29</v>
      </c>
      <c r="D657" s="18">
        <v>3821</v>
      </c>
      <c r="E657" s="3" t="s">
        <v>45</v>
      </c>
      <c r="G657" s="51">
        <v>6936379</v>
      </c>
      <c r="H657" s="51"/>
      <c r="I657" s="51">
        <v>477132.69</v>
      </c>
      <c r="J657" s="51">
        <f t="shared" si="22"/>
        <v>477132.69</v>
      </c>
      <c r="K657" s="51"/>
      <c r="L657" s="51"/>
      <c r="M657" s="51">
        <f t="shared" si="23"/>
        <v>6936379</v>
      </c>
    </row>
    <row r="658" spans="1:13" ht="14.25">
      <c r="A658" s="27" t="s">
        <v>253</v>
      </c>
      <c r="B658" s="13">
        <v>51</v>
      </c>
      <c r="C658" s="24" t="s">
        <v>29</v>
      </c>
      <c r="D658" s="18">
        <v>4221</v>
      </c>
      <c r="E658" s="3" t="s">
        <v>144</v>
      </c>
      <c r="G658" s="51">
        <v>0</v>
      </c>
      <c r="H658" s="51"/>
      <c r="I658" s="51">
        <v>45978.45</v>
      </c>
      <c r="J658" s="51">
        <f t="shared" si="22"/>
        <v>45978.45</v>
      </c>
      <c r="K658" s="51"/>
      <c r="L658" s="51"/>
      <c r="M658" s="51">
        <f t="shared" si="23"/>
        <v>0</v>
      </c>
    </row>
    <row r="659" spans="1:13" ht="14.25">
      <c r="A659" s="27" t="s">
        <v>253</v>
      </c>
      <c r="B659" s="13">
        <v>51</v>
      </c>
      <c r="C659" s="24" t="s">
        <v>29</v>
      </c>
      <c r="D659" s="18">
        <v>4227</v>
      </c>
      <c r="E659" s="3" t="s">
        <v>147</v>
      </c>
      <c r="G659" s="51">
        <v>260000</v>
      </c>
      <c r="H659" s="51"/>
      <c r="I659" s="51">
        <v>2421.99</v>
      </c>
      <c r="J659" s="51">
        <f t="shared" si="22"/>
        <v>2421.99</v>
      </c>
      <c r="K659" s="51"/>
      <c r="L659" s="51"/>
      <c r="M659" s="51">
        <f t="shared" si="23"/>
        <v>260000</v>
      </c>
    </row>
    <row r="660" spans="1:13" ht="14.25">
      <c r="A660" s="27" t="s">
        <v>253</v>
      </c>
      <c r="B660" s="13">
        <v>51</v>
      </c>
      <c r="C660" s="24" t="s">
        <v>29</v>
      </c>
      <c r="D660" s="18">
        <v>4262</v>
      </c>
      <c r="E660" s="3" t="s">
        <v>150</v>
      </c>
      <c r="F660" s="65"/>
      <c r="G660" s="51">
        <v>0</v>
      </c>
      <c r="H660" s="51"/>
      <c r="I660" s="51">
        <v>4614.3</v>
      </c>
      <c r="J660" s="51">
        <f t="shared" si="22"/>
        <v>4614.3</v>
      </c>
      <c r="K660" s="51"/>
      <c r="L660" s="51"/>
      <c r="M660" s="51">
        <f t="shared" si="23"/>
        <v>0</v>
      </c>
    </row>
    <row r="661" spans="1:13" ht="15">
      <c r="A661" s="87" t="s">
        <v>209</v>
      </c>
      <c r="B661" s="88"/>
      <c r="C661" s="88"/>
      <c r="D661" s="88"/>
      <c r="E661" s="88"/>
      <c r="F661" s="89"/>
      <c r="G661" s="49">
        <f>SUM(G662+G671)</f>
        <v>11476808</v>
      </c>
      <c r="H661" s="49">
        <f>SUM(H662+H671)</f>
        <v>548211</v>
      </c>
      <c r="I661" s="49">
        <f>SUM(I662+I671)</f>
        <v>8801969.679999998</v>
      </c>
      <c r="J661" s="49">
        <f t="shared" si="22"/>
        <v>9350180.679999998</v>
      </c>
      <c r="K661" s="49">
        <f>SUM(K662+K671)</f>
        <v>398000</v>
      </c>
      <c r="L661" s="49">
        <f>SUM(L662+L671)</f>
        <v>398000</v>
      </c>
      <c r="M661" s="49">
        <f t="shared" si="23"/>
        <v>11476808</v>
      </c>
    </row>
    <row r="662" spans="1:13" s="30" customFormat="1" ht="60">
      <c r="A662" s="82" t="s">
        <v>197</v>
      </c>
      <c r="B662" s="83"/>
      <c r="C662" s="83"/>
      <c r="D662" s="84"/>
      <c r="E662" s="1" t="s">
        <v>306</v>
      </c>
      <c r="F662" s="1" t="s">
        <v>287</v>
      </c>
      <c r="G662" s="11">
        <f>SUM(G663:G670)</f>
        <v>11288515</v>
      </c>
      <c r="H662" s="11">
        <f>SUM(H663:H670)</f>
        <v>359918</v>
      </c>
      <c r="I662" s="11">
        <f>SUM(I663:I670)</f>
        <v>8801969.679999998</v>
      </c>
      <c r="J662" s="11">
        <f t="shared" si="22"/>
        <v>9161887.679999998</v>
      </c>
      <c r="K662" s="11">
        <f>SUM(K663:K670)</f>
        <v>398000</v>
      </c>
      <c r="L662" s="11">
        <f>SUM(L663:L670)</f>
        <v>398000</v>
      </c>
      <c r="M662" s="11">
        <f t="shared" si="23"/>
        <v>11288515</v>
      </c>
    </row>
    <row r="663" spans="1:13" ht="14.25">
      <c r="A663" s="21" t="s">
        <v>197</v>
      </c>
      <c r="B663" s="13">
        <v>11</v>
      </c>
      <c r="C663" s="17" t="s">
        <v>31</v>
      </c>
      <c r="D663" s="18" t="s">
        <v>198</v>
      </c>
      <c r="E663" s="3" t="s">
        <v>25</v>
      </c>
      <c r="F663" s="3"/>
      <c r="G663" s="51">
        <v>7339321</v>
      </c>
      <c r="H663" s="64">
        <v>0</v>
      </c>
      <c r="I663" s="64">
        <v>6445816.02</v>
      </c>
      <c r="J663" s="51">
        <f t="shared" si="22"/>
        <v>6445816.02</v>
      </c>
      <c r="K663" s="51"/>
      <c r="L663" s="51">
        <v>390000</v>
      </c>
      <c r="M663" s="51">
        <f t="shared" si="23"/>
        <v>7729321</v>
      </c>
    </row>
    <row r="664" spans="1:13" ht="14.25">
      <c r="A664" s="21" t="s">
        <v>197</v>
      </c>
      <c r="B664" s="13">
        <v>11</v>
      </c>
      <c r="C664" s="17" t="s">
        <v>31</v>
      </c>
      <c r="D664" s="18" t="s">
        <v>199</v>
      </c>
      <c r="E664" s="3" t="s">
        <v>153</v>
      </c>
      <c r="F664" s="3"/>
      <c r="G664" s="51">
        <v>191650</v>
      </c>
      <c r="H664" s="64">
        <v>0</v>
      </c>
      <c r="I664" s="64">
        <v>164074.64</v>
      </c>
      <c r="J664" s="51">
        <f t="shared" si="22"/>
        <v>164074.64</v>
      </c>
      <c r="K664" s="51"/>
      <c r="L664" s="51">
        <v>8000</v>
      </c>
      <c r="M664" s="51">
        <f t="shared" si="23"/>
        <v>199650</v>
      </c>
    </row>
    <row r="665" spans="1:13" ht="14.25">
      <c r="A665" s="21" t="s">
        <v>197</v>
      </c>
      <c r="B665" s="13">
        <v>11</v>
      </c>
      <c r="C665" s="17" t="s">
        <v>31</v>
      </c>
      <c r="D665" s="18" t="s">
        <v>200</v>
      </c>
      <c r="E665" s="3" t="s">
        <v>330</v>
      </c>
      <c r="F665" s="3"/>
      <c r="G665" s="51">
        <v>1167301</v>
      </c>
      <c r="H665" s="64">
        <v>0</v>
      </c>
      <c r="I665" s="64">
        <v>927162.71</v>
      </c>
      <c r="J665" s="51">
        <f t="shared" si="22"/>
        <v>927162.71</v>
      </c>
      <c r="K665" s="51">
        <v>65640</v>
      </c>
      <c r="L665" s="51"/>
      <c r="M665" s="51">
        <f t="shared" si="23"/>
        <v>1101661</v>
      </c>
    </row>
    <row r="666" spans="1:13" ht="28.5">
      <c r="A666" s="21" t="s">
        <v>197</v>
      </c>
      <c r="B666" s="13">
        <v>11</v>
      </c>
      <c r="C666" s="17" t="s">
        <v>31</v>
      </c>
      <c r="D666" s="18" t="s">
        <v>201</v>
      </c>
      <c r="E666" s="3" t="s">
        <v>303</v>
      </c>
      <c r="F666" s="3"/>
      <c r="G666" s="51">
        <v>135558</v>
      </c>
      <c r="H666" s="64">
        <v>0</v>
      </c>
      <c r="I666" s="64">
        <v>115053.81</v>
      </c>
      <c r="J666" s="51">
        <f t="shared" si="22"/>
        <v>115053.81</v>
      </c>
      <c r="K666" s="51"/>
      <c r="L666" s="51"/>
      <c r="M666" s="51">
        <f t="shared" si="23"/>
        <v>135558</v>
      </c>
    </row>
    <row r="667" spans="1:13" ht="14.25">
      <c r="A667" s="21" t="s">
        <v>197</v>
      </c>
      <c r="B667" s="13">
        <v>11</v>
      </c>
      <c r="C667" s="17" t="s">
        <v>31</v>
      </c>
      <c r="D667" s="18" t="s">
        <v>202</v>
      </c>
      <c r="E667" s="3" t="s">
        <v>129</v>
      </c>
      <c r="F667" s="3"/>
      <c r="G667" s="51">
        <v>1031785</v>
      </c>
      <c r="H667" s="64">
        <v>0</v>
      </c>
      <c r="I667" s="64">
        <v>292043.26</v>
      </c>
      <c r="J667" s="51">
        <f t="shared" si="22"/>
        <v>292043.26</v>
      </c>
      <c r="K667" s="51">
        <v>332360</v>
      </c>
      <c r="L667" s="51"/>
      <c r="M667" s="51">
        <f t="shared" si="23"/>
        <v>699425</v>
      </c>
    </row>
    <row r="668" spans="1:13" ht="14.25">
      <c r="A668" s="21" t="s">
        <v>197</v>
      </c>
      <c r="B668" s="13">
        <v>11</v>
      </c>
      <c r="C668" s="17" t="s">
        <v>31</v>
      </c>
      <c r="D668" s="18" t="s">
        <v>203</v>
      </c>
      <c r="E668" s="3" t="s">
        <v>132</v>
      </c>
      <c r="F668" s="3"/>
      <c r="G668" s="51">
        <v>765000</v>
      </c>
      <c r="H668" s="64">
        <v>72018</v>
      </c>
      <c r="I668" s="64">
        <v>501123.33</v>
      </c>
      <c r="J668" s="51">
        <f t="shared" si="22"/>
        <v>573141.3300000001</v>
      </c>
      <c r="K668" s="51"/>
      <c r="L668" s="51"/>
      <c r="M668" s="51">
        <f t="shared" si="23"/>
        <v>765000</v>
      </c>
    </row>
    <row r="669" spans="1:13" ht="14.25">
      <c r="A669" s="12" t="s">
        <v>197</v>
      </c>
      <c r="B669" s="13">
        <v>11</v>
      </c>
      <c r="C669" s="17" t="s">
        <v>31</v>
      </c>
      <c r="D669" s="18">
        <v>3235</v>
      </c>
      <c r="E669" s="3" t="s">
        <v>49</v>
      </c>
      <c r="F669" s="3"/>
      <c r="G669" s="51">
        <v>287900</v>
      </c>
      <c r="H669" s="64">
        <v>287900</v>
      </c>
      <c r="I669" s="64">
        <v>0</v>
      </c>
      <c r="J669" s="51">
        <f t="shared" si="22"/>
        <v>287900</v>
      </c>
      <c r="K669" s="51"/>
      <c r="L669" s="51"/>
      <c r="M669" s="51">
        <f t="shared" si="23"/>
        <v>287900</v>
      </c>
    </row>
    <row r="670" spans="1:13" ht="14.25">
      <c r="A670" s="12" t="s">
        <v>197</v>
      </c>
      <c r="B670" s="13">
        <v>11</v>
      </c>
      <c r="C670" s="17" t="s">
        <v>31</v>
      </c>
      <c r="D670" s="18">
        <v>3294</v>
      </c>
      <c r="E670" s="3" t="s">
        <v>44</v>
      </c>
      <c r="F670" s="3"/>
      <c r="G670" s="51">
        <v>370000</v>
      </c>
      <c r="H670" s="64">
        <v>0</v>
      </c>
      <c r="I670" s="64">
        <v>356695.91</v>
      </c>
      <c r="J670" s="51">
        <f t="shared" si="22"/>
        <v>356695.91</v>
      </c>
      <c r="K670" s="51"/>
      <c r="L670" s="51"/>
      <c r="M670" s="51">
        <f t="shared" si="23"/>
        <v>370000</v>
      </c>
    </row>
    <row r="671" spans="1:13" s="30" customFormat="1" ht="60">
      <c r="A671" s="93" t="s">
        <v>317</v>
      </c>
      <c r="B671" s="94"/>
      <c r="C671" s="94"/>
      <c r="D671" s="95"/>
      <c r="E671" s="1" t="s">
        <v>277</v>
      </c>
      <c r="F671" s="1" t="s">
        <v>287</v>
      </c>
      <c r="G671" s="11">
        <f>SUM(G672)</f>
        <v>188293</v>
      </c>
      <c r="H671" s="11">
        <f>SUM(H672)</f>
        <v>188293</v>
      </c>
      <c r="I671" s="11">
        <f>SUM(I672)</f>
        <v>0</v>
      </c>
      <c r="J671" s="11">
        <f t="shared" si="22"/>
        <v>188293</v>
      </c>
      <c r="K671" s="11">
        <f>SUM(K672)</f>
        <v>0</v>
      </c>
      <c r="L671" s="11">
        <f>SUM(L672)</f>
        <v>0</v>
      </c>
      <c r="M671" s="11">
        <f t="shared" si="23"/>
        <v>188293</v>
      </c>
    </row>
    <row r="672" spans="1:13" ht="14.25">
      <c r="A672" s="21" t="s">
        <v>317</v>
      </c>
      <c r="B672" s="13">
        <v>11</v>
      </c>
      <c r="C672" s="17" t="s">
        <v>31</v>
      </c>
      <c r="D672" s="18" t="s">
        <v>174</v>
      </c>
      <c r="E672" s="3" t="s">
        <v>144</v>
      </c>
      <c r="F672" s="3"/>
      <c r="G672" s="51">
        <v>188293</v>
      </c>
      <c r="H672" s="64">
        <v>188293</v>
      </c>
      <c r="I672" s="64">
        <v>0</v>
      </c>
      <c r="J672" s="51">
        <f t="shared" si="22"/>
        <v>188293</v>
      </c>
      <c r="K672" s="51"/>
      <c r="L672" s="51"/>
      <c r="M672" s="51">
        <f t="shared" si="23"/>
        <v>188293</v>
      </c>
    </row>
    <row r="681" spans="7:11" ht="15.75">
      <c r="G681" s="67" t="s">
        <v>414</v>
      </c>
      <c r="H681" s="67"/>
      <c r="I681" s="67"/>
      <c r="J681" s="67"/>
      <c r="K681" s="67"/>
    </row>
    <row r="682" spans="7:11" ht="15.75">
      <c r="G682" s="2" t="s">
        <v>415</v>
      </c>
      <c r="H682" s="67"/>
      <c r="I682" s="67"/>
      <c r="J682" s="67"/>
      <c r="K682" s="67"/>
    </row>
  </sheetData>
  <sheetProtection/>
  <autoFilter ref="A1:D674"/>
  <mergeCells count="142">
    <mergeCell ref="E563:F563"/>
    <mergeCell ref="A564:D564"/>
    <mergeCell ref="A513:D513"/>
    <mergeCell ref="A515:D515"/>
    <mergeCell ref="A526:D526"/>
    <mergeCell ref="A662:D662"/>
    <mergeCell ref="A595:D595"/>
    <mergeCell ref="A603:D603"/>
    <mergeCell ref="A609:D609"/>
    <mergeCell ref="A661:F661"/>
    <mergeCell ref="E609:F609"/>
    <mergeCell ref="A610:D610"/>
    <mergeCell ref="A671:D671"/>
    <mergeCell ref="A563:D563"/>
    <mergeCell ref="A538:D538"/>
    <mergeCell ref="A528:D528"/>
    <mergeCell ref="A535:D535"/>
    <mergeCell ref="A537:F537"/>
    <mergeCell ref="A645:D645"/>
    <mergeCell ref="A650:D650"/>
    <mergeCell ref="E538:F538"/>
    <mergeCell ref="A539:D539"/>
    <mergeCell ref="A428:D428"/>
    <mergeCell ref="A430:D430"/>
    <mergeCell ref="A432:D432"/>
    <mergeCell ref="A435:F435"/>
    <mergeCell ref="A468:F468"/>
    <mergeCell ref="A469:D469"/>
    <mergeCell ref="A509:D509"/>
    <mergeCell ref="A403:D403"/>
    <mergeCell ref="A405:D405"/>
    <mergeCell ref="A436:D436"/>
    <mergeCell ref="A466:D466"/>
    <mergeCell ref="A416:D416"/>
    <mergeCell ref="A418:D418"/>
    <mergeCell ref="A420:D420"/>
    <mergeCell ref="A422:D422"/>
    <mergeCell ref="A424:D424"/>
    <mergeCell ref="A426:D426"/>
    <mergeCell ref="A408:D408"/>
    <mergeCell ref="A412:D412"/>
    <mergeCell ref="A393:D393"/>
    <mergeCell ref="A396:D396"/>
    <mergeCell ref="A399:D399"/>
    <mergeCell ref="A376:D376"/>
    <mergeCell ref="A378:D378"/>
    <mergeCell ref="A382:D382"/>
    <mergeCell ref="A386:D386"/>
    <mergeCell ref="A355:D355"/>
    <mergeCell ref="A359:D359"/>
    <mergeCell ref="A363:D363"/>
    <mergeCell ref="A389:D389"/>
    <mergeCell ref="A367:D367"/>
    <mergeCell ref="A372:D372"/>
    <mergeCell ref="A326:D326"/>
    <mergeCell ref="A329:D329"/>
    <mergeCell ref="A331:D331"/>
    <mergeCell ref="A333:D333"/>
    <mergeCell ref="A335:F335"/>
    <mergeCell ref="A342:D342"/>
    <mergeCell ref="A336:D336"/>
    <mergeCell ref="A353:D353"/>
    <mergeCell ref="A322:D322"/>
    <mergeCell ref="A272:D272"/>
    <mergeCell ref="A274:D274"/>
    <mergeCell ref="A277:D277"/>
    <mergeCell ref="A279:D279"/>
    <mergeCell ref="A281:D281"/>
    <mergeCell ref="A287:D287"/>
    <mergeCell ref="A292:F292"/>
    <mergeCell ref="A293:D293"/>
    <mergeCell ref="A318:D318"/>
    <mergeCell ref="A320:D320"/>
    <mergeCell ref="A302:D302"/>
    <mergeCell ref="A305:D305"/>
    <mergeCell ref="A307:D307"/>
    <mergeCell ref="A310:D310"/>
    <mergeCell ref="A313:D313"/>
    <mergeCell ref="A198:D198"/>
    <mergeCell ref="A316:D316"/>
    <mergeCell ref="A257:F257"/>
    <mergeCell ref="A258:F258"/>
    <mergeCell ref="A264:D264"/>
    <mergeCell ref="A268:D268"/>
    <mergeCell ref="A270:D270"/>
    <mergeCell ref="A289:D289"/>
    <mergeCell ref="A261:D261"/>
    <mergeCell ref="A259:D259"/>
    <mergeCell ref="A181:D181"/>
    <mergeCell ref="A183:D183"/>
    <mergeCell ref="A186:D186"/>
    <mergeCell ref="A195:D195"/>
    <mergeCell ref="A158:D158"/>
    <mergeCell ref="A167:D167"/>
    <mergeCell ref="A171:D171"/>
    <mergeCell ref="A179:D179"/>
    <mergeCell ref="A249:D249"/>
    <mergeCell ref="A134:D134"/>
    <mergeCell ref="A137:D137"/>
    <mergeCell ref="A140:D140"/>
    <mergeCell ref="A142:D142"/>
    <mergeCell ref="A206:F206"/>
    <mergeCell ref="A207:D207"/>
    <mergeCell ref="A219:D219"/>
    <mergeCell ref="A226:D226"/>
    <mergeCell ref="A236:D236"/>
    <mergeCell ref="A243:D243"/>
    <mergeCell ref="A114:D114"/>
    <mergeCell ref="A116:D116"/>
    <mergeCell ref="A121:D121"/>
    <mergeCell ref="A124:D124"/>
    <mergeCell ref="A126:D126"/>
    <mergeCell ref="A129:D129"/>
    <mergeCell ref="A200:D200"/>
    <mergeCell ref="A204:D204"/>
    <mergeCell ref="A152:D152"/>
    <mergeCell ref="A103:D103"/>
    <mergeCell ref="A105:D105"/>
    <mergeCell ref="A74:F74"/>
    <mergeCell ref="A75:F75"/>
    <mergeCell ref="A76:D76"/>
    <mergeCell ref="A78:D78"/>
    <mergeCell ref="A91:D91"/>
    <mergeCell ref="A93:D93"/>
    <mergeCell ref="A96:D96"/>
    <mergeCell ref="A98:D98"/>
    <mergeCell ref="A65:D65"/>
    <mergeCell ref="A68:D68"/>
    <mergeCell ref="A352:F352"/>
    <mergeCell ref="A351:F351"/>
    <mergeCell ref="A107:D107"/>
    <mergeCell ref="A112:D112"/>
    <mergeCell ref="A80:D80"/>
    <mergeCell ref="A83:D83"/>
    <mergeCell ref="A86:D86"/>
    <mergeCell ref="A88:D88"/>
    <mergeCell ref="A49:D49"/>
    <mergeCell ref="A53:D53"/>
    <mergeCell ref="A2:F2"/>
    <mergeCell ref="A3:F3"/>
    <mergeCell ref="A4:F4"/>
    <mergeCell ref="A5:D5"/>
  </mergeCells>
  <printOptions horizontalCentered="1"/>
  <pageMargins left="0.1968503937007874" right="0.1968503937007874" top="0.3937007874015748" bottom="0.33" header="0.15748031496062992" footer="0.15748031496062992"/>
  <pageSetup horizontalDpi="600" verticalDpi="600" orientation="portrait" paperSize="9" scale="74" r:id="rId1"/>
  <headerFooter alignWithMargins="0">
    <oddHeader>&amp;C&amp;"Arial,Bold"&amp;12Izmjene i dopune proračuna Ministarstva pomorstva, prometa i infrastrutkure, studeni 2012.&amp;R&amp;D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jbatic</dc:creator>
  <cp:keywords/>
  <dc:description/>
  <cp:lastModifiedBy>andreja.sladoljev</cp:lastModifiedBy>
  <cp:lastPrinted>2012-10-31T16:09:48Z</cp:lastPrinted>
  <dcterms:created xsi:type="dcterms:W3CDTF">2003-08-01T05:44:34Z</dcterms:created>
  <dcterms:modified xsi:type="dcterms:W3CDTF">2012-12-12T09:11:45Z</dcterms:modified>
  <cp:category/>
  <cp:version/>
  <cp:contentType/>
  <cp:contentStatus/>
</cp:coreProperties>
</file>